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התחלה כאן" sheetId="1" state="visible" r:id="rId1"/>
    <sheet name="נתוני העסקה" sheetId="2" state="visible" r:id="rId2"/>
    <sheet name="תוצאה" sheetId="3" state="visible" r:id="rId3"/>
    <sheet name="תזרים שנה אחר שנה" sheetId="4" state="visible" r:id="rId4"/>
    <sheet name="חישובי ביניים" sheetId="5" state="visible" r:id="rId5"/>
    <sheet name="רגישות" sheetId="6" state="visible" r:id="rId6"/>
    <sheet name="מילון מונחים" sheetId="7" state="visible" r:id="rId7"/>
  </sheets>
  <definedNames>
    <definedName name="Price">'נתוני העסקה'!$B$7</definedName>
    <definedName name="TaxBuyPct">'נתוני העסקה'!$B$8</definedName>
    <definedName name="NotaryPct">'נתוני העסקה'!$B$9</definedName>
    <definedName name="LegalPct">'נתוני העסקה'!$B$10</definedName>
    <definedName name="AgentPct">'נתוני העסקה'!$B$11</definedName>
    <definedName name="Renovation">'נתוני העסקה'!$B$12</definedName>
    <definedName name="Furnishing">'נתוני העסקה'!$B$13</definedName>
    <definedName name="LTV">'נתוני העסקה'!$B$16</definedName>
    <definedName name="Rate">'נתוני העסקה'!$B$17</definedName>
    <definedName name="LoanYears">'נתוני העסקה'!$B$18</definedName>
    <definedName name="LoanFeePct">'נתוני העסקה'!$B$19</definedName>
    <definedName name="MonthlyRent">'נתוני העסקה'!$B$22</definedName>
    <definedName name="Occupancy">'נתוני העסקה'!$B$23</definedName>
    <definedName name="RentGrowth">'נתוני העסקה'!$B$24</definedName>
    <definedName name="MgmtPct">'נתוני העסקה'!$B$27</definedName>
    <definedName name="MaintPct">'נתוני העסקה'!$B$28</definedName>
    <definedName name="PropTax">'נתוני העסקה'!$B$29</definedName>
    <definedName name="Insurance">'נתוני העסקה'!$B$30</definedName>
    <definedName name="HOA">'נתוני העסקה'!$B$31</definedName>
    <definedName name="CostGrowth">'נתוני העסקה'!$B$32</definedName>
    <definedName name="IncomeTaxPct">'נתוני העסקה'!$B$35</definedName>
    <definedName name="CGTPct">'נתוני העסקה'!$B$36</definedName>
    <definedName name="HoldYears">'נתוני העסקה'!$B$39</definedName>
    <definedName name="Appreciation">'נתוני העסקה'!$B$40</definedName>
    <definedName name="SellPct">'נתוני העסקה'!$B$41</definedName>
    <definedName name="FX">'נתוני העסקה'!$B$44</definedName>
    <definedName name="AltReturn">'נתוני העסקה'!$B$45</definedName>
    <definedName name="CF_All">'תזרים שנה אחר שנה'!$P$5:$P$25</definedName>
    <definedName name="CF_Y1toN">'תזרים שנה אחר שנה'!$P$6:$P$25</definedName>
    <definedName name="NOI_Y1">'תזרים שנה אחר שנה'!$H$6</definedName>
    <definedName name="Int_Y1">'תזרים שנה אחר שנה'!$I$6</definedName>
    <definedName name="CashLeft1">'תזרים שנה אחר שנה'!$L$6</definedName>
    <definedName name="PaybackCol">'תזרים שנה אחר שנה'!$R$6:$R$25</definedName>
    <definedName name="SaleNet">'תזרים שנה אחר שנה'!$O$6:$O$25</definedName>
    <definedName name="BuyCosts">'חישובי ביניים'!$B$4</definedName>
    <definedName name="TotalCost">'חישובי ביניים'!$B$5</definedName>
    <definedName name="Loan">'חישובי ביניים'!$B$6</definedName>
    <definedName name="LoanFees">'חישובי ביניים'!$B$7</definedName>
    <definedName name="Equity">'חישובי ביניים'!$B$8</definedName>
    <definedName name="EquityILS">'חישובי ביניים'!$B$9</definedName>
    <definedName name="MonthlyPmt">'חישובי ביניים'!$B$10</definedName>
    <definedName name="DebtService1">'חישובי ביניים'!$B$11</definedName>
    <definedName name="FixedCosts1">'חישובי ביניים'!$B$12</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quot; שנים&quot;"/>
    <numFmt numFmtId="167" formatCode="₪#,##0"/>
    <numFmt numFmtId="168" formatCode="0.00&quot;x&quot;"/>
    <numFmt numFmtId="169" formatCode="+0%;-0%;0%"/>
  </numFmts>
  <fonts count="13">
    <font>
      <name val="Calibri"/>
      <family val="2"/>
      <color theme="1"/>
      <sz val="11"/>
      <scheme val="minor"/>
    </font>
    <font>
      <name val="Arial"/>
      <b val="1"/>
      <color rgb="00111214"/>
      <sz val="20"/>
    </font>
    <font>
      <name val="Arial"/>
      <color rgb="00111214"/>
      <sz val="11"/>
    </font>
    <font>
      <name val="Arial"/>
      <b val="1"/>
      <color rgb="00FFFFFF"/>
      <sz val="13"/>
    </font>
    <font>
      <name val="Arial"/>
      <b val="1"/>
      <color rgb="00111214"/>
      <sz val="11"/>
    </font>
    <font>
      <name val="Arial"/>
      <color rgb="0055585D"/>
      <sz val="10"/>
    </font>
    <font>
      <name val="Arial"/>
      <b val="1"/>
      <color rgb="00FFFFFF"/>
      <sz val="11"/>
    </font>
    <font>
      <name val="Arial"/>
      <b val="1"/>
      <color rgb="00002FA7"/>
      <sz val="11"/>
    </font>
    <font>
      <name val="Arial"/>
      <b val="1"/>
      <color rgb="00FFFFFF"/>
      <sz val="10"/>
    </font>
    <font>
      <name val="Arial"/>
      <b val="1"/>
      <color rgb="00111214"/>
      <sz val="13"/>
    </font>
    <font>
      <name val="Arial"/>
      <b val="1"/>
      <color rgb="00002FA7"/>
      <sz val="12"/>
    </font>
    <font>
      <name val="Arial"/>
      <b val="1"/>
      <color rgb="00FFFFFF"/>
    </font>
    <font>
      <name val="Arial"/>
      <b val="1"/>
      <color rgb="00002FA7"/>
    </font>
  </fonts>
  <fills count="7">
    <fill>
      <patternFill/>
    </fill>
    <fill>
      <patternFill patternType="gray125"/>
    </fill>
    <fill>
      <patternFill patternType="solid">
        <fgColor rgb="00002FA7"/>
      </patternFill>
    </fill>
    <fill>
      <patternFill patternType="solid">
        <fgColor rgb="00111214"/>
      </patternFill>
    </fill>
    <fill>
      <patternFill patternType="solid">
        <fgColor rgb="00FFF4CC"/>
      </patternFill>
    </fill>
    <fill>
      <patternFill patternType="solid">
        <fgColor rgb="00F3F2EE"/>
      </patternFill>
    </fill>
    <fill>
      <patternFill patternType="solid">
        <fgColor rgb="00E8EEFB"/>
      </patternFill>
    </fill>
  </fills>
  <borders count="2">
    <border>
      <left/>
      <right/>
      <top/>
      <bottom/>
      <diagonal/>
    </border>
    <border>
      <left style="thin">
        <color rgb="00D9D8D3"/>
      </left>
      <right style="thin">
        <color rgb="00D9D8D3"/>
      </right>
      <top style="thin">
        <color rgb="00D9D8D3"/>
      </top>
      <bottom style="thin">
        <color rgb="00D9D8D3"/>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xf numFmtId="0" fontId="3" fillId="2" borderId="0" applyAlignment="1" pivotButton="0" quotePrefix="0" xfId="0">
      <alignment horizontal="right" vertical="center" wrapText="1" readingOrder="2"/>
    </xf>
    <xf numFmtId="0" fontId="4" fillId="0" borderId="0" applyAlignment="1" pivotButton="0" quotePrefix="0" xfId="0">
      <alignment horizontal="right" vertical="top" wrapText="1" readingOrder="2"/>
    </xf>
    <xf numFmtId="0" fontId="5" fillId="0" borderId="0" applyAlignment="1" pivotButton="0" quotePrefix="0" xfId="0">
      <alignment horizontal="right" vertical="top" wrapText="1" readingOrder="2"/>
    </xf>
    <xf numFmtId="0" fontId="6" fillId="3" borderId="0" applyAlignment="1" pivotButton="0" quotePrefix="0" xfId="0">
      <alignment horizontal="right" vertical="center" wrapText="1" readingOrder="2"/>
    </xf>
    <xf numFmtId="0" fontId="0" fillId="2" borderId="0" pivotButton="0" quotePrefix="0" xfId="0"/>
    <xf numFmtId="164" fontId="7" fillId="4" borderId="1" applyAlignment="1" pivotButton="0" quotePrefix="0" xfId="0">
      <alignment horizontal="center" vertical="top"/>
    </xf>
    <xf numFmtId="165" fontId="7" fillId="4" borderId="1" applyAlignment="1" pivotButton="0" quotePrefix="0" xfId="0">
      <alignment horizontal="center" vertical="top"/>
    </xf>
    <xf numFmtId="166" fontId="7" fillId="4" borderId="1" applyAlignment="1" pivotButton="0" quotePrefix="0" xfId="0">
      <alignment horizontal="center" vertical="top"/>
    </xf>
    <xf numFmtId="2" fontId="7" fillId="4" borderId="1" applyAlignment="1" pivotButton="0" quotePrefix="0" xfId="0">
      <alignment horizontal="center" vertical="top"/>
    </xf>
    <xf numFmtId="164" fontId="9" fillId="6" borderId="1" applyAlignment="1" pivotButton="0" quotePrefix="0" xfId="0">
      <alignment horizontal="center" vertical="center" wrapText="1"/>
    </xf>
    <xf numFmtId="164" fontId="7" fillId="4" borderId="1" applyAlignment="1" pivotButton="0" quotePrefix="0" xfId="0">
      <alignment horizontal="center" vertical="center" wrapText="1"/>
    </xf>
    <xf numFmtId="0" fontId="4" fillId="0" borderId="1" applyAlignment="1" pivotButton="0" quotePrefix="0" xfId="0">
      <alignment horizontal="center" vertical="center" wrapText="1"/>
    </xf>
    <xf numFmtId="165" fontId="9" fillId="6" borderId="1" applyAlignment="1" pivotButton="0" quotePrefix="0" xfId="0">
      <alignment horizontal="center" vertical="center" wrapText="1"/>
    </xf>
    <xf numFmtId="165" fontId="7" fillId="4" borderId="1" applyAlignment="1" pivotButton="0" quotePrefix="0" xfId="0">
      <alignment horizontal="center" vertical="center" wrapText="1"/>
    </xf>
    <xf numFmtId="168" fontId="9" fillId="6" borderId="1" applyAlignment="1" pivotButton="0" quotePrefix="0" xfId="0">
      <alignment horizontal="center" vertical="center" wrapText="1"/>
    </xf>
    <xf numFmtId="168" fontId="7" fillId="4" borderId="1" applyAlignment="1" pivotButton="0" quotePrefix="0" xfId="0">
      <alignment horizontal="center" vertical="center" wrapText="1"/>
    </xf>
    <xf numFmtId="0" fontId="4" fillId="0" borderId="0" pivotButton="0" quotePrefix="0" xfId="0"/>
    <xf numFmtId="0" fontId="9" fillId="6" borderId="0" applyAlignment="1" pivotButton="0" quotePrefix="0" xfId="0">
      <alignment horizontal="center" vertical="center" wrapText="1"/>
    </xf>
    <xf numFmtId="0" fontId="10" fillId="0" borderId="0" applyAlignment="1" pivotButton="0" quotePrefix="0" xfId="0">
      <alignment horizontal="right" vertical="top" wrapText="1" readingOrder="2"/>
    </xf>
    <xf numFmtId="0" fontId="4" fillId="6" borderId="0" applyAlignment="1" pivotButton="0" quotePrefix="0" xfId="0">
      <alignment horizontal="center" vertical="center" wrapText="1"/>
    </xf>
    <xf numFmtId="0" fontId="8" fillId="3" borderId="0" applyAlignment="1" pivotButton="0" quotePrefix="0" xfId="0">
      <alignment horizontal="center" vertical="center" wrapText="1"/>
    </xf>
    <xf numFmtId="1" fontId="2" fillId="5" borderId="1" pivotButton="0" quotePrefix="0" xfId="0"/>
    <xf numFmtId="164" fontId="2" fillId="5" borderId="1" pivotButton="0" quotePrefix="0" xfId="0"/>
    <xf numFmtId="164" fontId="4" fillId="5" borderId="1" pivotButton="0" quotePrefix="0" xfId="0"/>
    <xf numFmtId="1" fontId="2" fillId="0" borderId="1" pivotButton="0" quotePrefix="0" xfId="0"/>
    <xf numFmtId="164" fontId="2" fillId="0" borderId="1" pivotButton="0" quotePrefix="0" xfId="0"/>
    <xf numFmtId="164" fontId="4" fillId="0" borderId="1" pivotButton="0" quotePrefix="0" xfId="0"/>
    <xf numFmtId="164" fontId="2" fillId="6" borderId="1" applyAlignment="1" pivotButton="0" quotePrefix="0" xfId="0">
      <alignment horizontal="center" vertical="top"/>
    </xf>
    <xf numFmtId="167" fontId="2" fillId="6" borderId="1" applyAlignment="1" pivotButton="0" quotePrefix="0" xfId="0">
      <alignment horizontal="center" vertical="top"/>
    </xf>
    <xf numFmtId="169" fontId="11" fillId="3" borderId="0" applyAlignment="1" pivotButton="0" quotePrefix="0" xfId="0">
      <alignment horizontal="center" vertical="center" wrapText="1"/>
    </xf>
    <xf numFmtId="165" fontId="2" fillId="0" borderId="1" applyAlignment="1" pivotButton="0" quotePrefix="0" xfId="0">
      <alignment horizontal="center" vertical="center" wrapText="1"/>
    </xf>
    <xf numFmtId="165" fontId="12" fillId="4" borderId="1" applyAlignment="1" pivotButton="0" quotePrefix="0" xfId="0">
      <alignment horizontal="center" vertical="center" wrapText="1"/>
    </xf>
  </cellXfs>
  <cellStyles count="1">
    <cellStyle name="Normal" xfId="0" builtinId="0" hidden="0"/>
  </cellStyles>
  <dxfs count="4">
    <dxf>
      <font>
        <b val="1"/>
        <color rgb="001E6B34"/>
      </font>
      <fill>
        <patternFill patternType="solid">
          <fgColor rgb="00DDEFE0"/>
        </patternFill>
      </fill>
    </dxf>
    <dxf>
      <font>
        <b val="1"/>
        <color rgb="007A5A00"/>
      </font>
      <fill>
        <patternFill patternType="solid">
          <fgColor rgb="00FFF1C7"/>
        </patternFill>
      </fill>
    </dxf>
    <dxf>
      <font>
        <b val="1"/>
        <color rgb="009B1C1C"/>
      </font>
      <fill>
        <patternFill patternType="solid">
          <fgColor rgb="00F8DADA"/>
        </patternFill>
      </fill>
    </dxf>
    <dxf>
      <font>
        <b val="1"/>
        <color rgb="009B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02FA7"/>
    <outlinePr summaryBelow="1" summaryRight="1"/>
    <pageSetUpPr fitToPage="1"/>
  </sheetPr>
  <dimension ref="A1:A21"/>
  <sheetViews>
    <sheetView showGridLines="0" rightToLeft="1" workbookViewId="0">
      <selection activeCell="A1" sqref="A1"/>
    </sheetView>
  </sheetViews>
  <sheetFormatPr baseColWidth="8" defaultRowHeight="15"/>
  <cols>
    <col width="100" customWidth="1" min="1" max="1"/>
  </cols>
  <sheetData>
    <row r="1">
      <c r="A1" s="1" t="inlineStr">
        <is>
          <t>בדיקת עסקה למשקיע נדל״ן מעבר לים</t>
        </is>
      </c>
    </row>
    <row r="3" ht="32" customHeight="1">
      <c r="A3" s="2" t="inlineStr">
        <is>
          <t>הכלי הזה עוזר לכם לענות על שאלה אחת: האם הנכס שאתם שוקלים לקנות בחו״ל הוא עסקה טובה עבורכם, במספרים שלכם. אין צורך בניסיון קודם בנדל״ן. ממלאים נתונים, והגיליון מחשב לבד.</t>
        </is>
      </c>
    </row>
    <row r="4" ht="24" customHeight="1">
      <c r="A4" s="3" t="inlineStr">
        <is>
          <t>איך עובדים עם הכלי - 4 צעדים</t>
        </is>
      </c>
    </row>
    <row r="5">
      <c r="A5" s="4" t="inlineStr">
        <is>
          <t>1. גיליון "נתוני העסקה": ממלאים רק את התאים הצהובים.</t>
        </is>
      </c>
    </row>
    <row r="6" ht="32" customHeight="1">
      <c r="A6" s="2" t="inlineStr">
        <is>
          <t>ליד כל נתון יש הסבר מה הוא אומר ומאיפה משיגים אותו (מהמתווך, מהיזם, מהבנק או מעורך הדין). אם אין לכם מספר מדויק, השאירו את הדוגמה ושנו אחר כך.</t>
        </is>
      </c>
    </row>
    <row r="7">
      <c r="A7" s="4" t="inlineStr">
        <is>
          <t>2. גיליון "תוצאה": רואים את השורה התחתונה.</t>
        </is>
      </c>
    </row>
    <row r="8" ht="32" customHeight="1">
      <c r="A8" s="2" t="inlineStr">
        <is>
          <t>שבעה מדדים מרכזיים, ולכל אחד יעד שאתם קובעים. הסטטוס נצבע בירוק (עומד), בצהוב (קרוב) או באדום (חלש), ובסוף יש קריאה כללית של העסקה.</t>
        </is>
      </c>
    </row>
    <row r="9">
      <c r="A9" s="4" t="inlineStr">
        <is>
          <t>3. גיליון "רגישות": בודקים מה קורה אם משהו משתבש.</t>
        </is>
      </c>
    </row>
    <row r="10" ht="32" customHeight="1">
      <c r="A10" s="2" t="inlineStr">
        <is>
          <t>מה אם שכר הדירה נמוך ב-10%? מה אם תשלמו 5% יותר? הטבלה מראה איך התשואה זזה, כדי שתדעו כמה מרווח ביטחון יש לכם.</t>
        </is>
      </c>
    </row>
    <row r="11">
      <c r="A11" s="4" t="inlineStr">
        <is>
          <t>4. גיליון "תזרים שנה אחר שנה": למי שרוצה לראות את כל הפרטים.</t>
        </is>
      </c>
    </row>
    <row r="12" ht="20" customHeight="1">
      <c r="A12" s="2" t="inlineStr">
        <is>
          <t>כל שנה בנפרד: הכנסה, הוצאות, משכנתא, מס, ומה נשאר לכם ביד. בשנת המכירה מופיע גם הכסף שתקבלו מהמכירה.</t>
        </is>
      </c>
    </row>
    <row r="13" ht="24" customHeight="1">
      <c r="A13" s="3" t="inlineStr">
        <is>
          <t>מקרא צבעים</t>
        </is>
      </c>
    </row>
    <row r="14" ht="32" customHeight="1">
      <c r="A14" s="2" t="inlineStr">
        <is>
          <t>צהוב = תא שאתם ממלאים.   כחול בהיר = תוצאה שהגיליון מחשב (אל תקלידו עליה).   ירוק / צהוב / אדום בגיליון התוצאה = עומד ביעד / קרוב / חלש.</t>
        </is>
      </c>
    </row>
    <row r="15" ht="24" customHeight="1">
      <c r="A15" s="3" t="inlineStr">
        <is>
          <t>שלוש שאלות שהכלי עונה עליהן</t>
        </is>
      </c>
    </row>
    <row r="16" ht="20" customHeight="1">
      <c r="A16" s="2" t="inlineStr">
        <is>
          <t>כמה כסף אני צריך להביא מהבית? (הון עצמי, כולל כל עלויות הרכישה ולא רק המחיר)</t>
        </is>
      </c>
    </row>
    <row r="17" ht="20" customHeight="1">
      <c r="A17" s="2" t="inlineStr">
        <is>
          <t>כמה ישאר לי ביד כל חודש, אחרי כל ההוצאות, המשכנתא והמס?</t>
        </is>
      </c>
    </row>
    <row r="18" ht="20" customHeight="1">
      <c r="A18" s="2" t="inlineStr">
        <is>
          <t>כמה ארוויח בסוף, אחרי מכירה, ואיך זה משתווה לאלטרנטיבה (למשל השקעה בבורסה או בפיקדון)?</t>
        </is>
      </c>
    </row>
    <row r="19" ht="24" customHeight="1">
      <c r="A19" s="3" t="inlineStr">
        <is>
          <t>חשוב לדעת</t>
        </is>
      </c>
    </row>
    <row r="20" ht="48" customHeight="1">
      <c r="A20" s="2" t="inlineStr">
        <is>
          <t>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row r="21" ht="32" customHeight="1">
      <c r="A21" s="2" t="inlineStr">
        <is>
          <t>הכלי הוכן על ידי משרד עו״ד אילן ליבוביץ ושות׳ לשימוש חופשי. לשיחת היכרות: office@leibovitch.co.il · 073-3211022</t>
        </is>
      </c>
    </row>
  </sheetData>
  <pageMargins left="0.75" right="0.75" top="1" bottom="1" header="0.5" footer="0.5"/>
  <pageSetup orientation="landscape" fitToWidth="1"/>
</worksheet>
</file>

<file path=xl/worksheets/sheet2.xml><?xml version="1.0" encoding="utf-8"?>
<worksheet xmlns="http://schemas.openxmlformats.org/spreadsheetml/2006/main">
  <sheetPr>
    <tabColor rgb="00002FA7"/>
    <outlinePr summaryBelow="1" summaryRight="1"/>
    <pageSetUpPr fitToPage="1"/>
  </sheetPr>
  <dimension ref="A1:D45"/>
  <sheetViews>
    <sheetView showGridLines="0" rightToLeft="1" workbookViewId="0">
      <pane ySplit="4" topLeftCell="A5" activePane="bottomLeft" state="frozen"/>
      <selection pane="bottomLeft" activeCell="A1" sqref="A1"/>
    </sheetView>
  </sheetViews>
  <sheetFormatPr baseColWidth="8" defaultRowHeight="15"/>
  <cols>
    <col width="38" customWidth="1" min="1" max="1"/>
    <col width="16" customWidth="1" min="2" max="2"/>
    <col width="12" customWidth="1" min="3" max="3"/>
    <col width="88" customWidth="1" min="4" max="4"/>
  </cols>
  <sheetData>
    <row r="1">
      <c r="A1" s="1" t="inlineStr">
        <is>
          <t>נתוני העסקה</t>
        </is>
      </c>
    </row>
    <row r="2" ht="36" customHeight="1">
      <c r="A2" s="5" t="inlineStr">
        <is>
          <t>ממלאים רק את התאים הצהובים. הנתונים בגיליון הם דוגמה לדירה להשקעה בחו״ל; החליפו אותם בנתונים של העסקה שלכם.</t>
        </is>
      </c>
    </row>
    <row r="4">
      <c r="A4" s="6" t="inlineStr">
        <is>
          <t>נתון</t>
        </is>
      </c>
      <c r="B4" s="6" t="inlineStr">
        <is>
          <t>הערך שלכם</t>
        </is>
      </c>
      <c r="C4" s="6" t="inlineStr">
        <is>
          <t>יחידה</t>
        </is>
      </c>
      <c r="D4" s="6" t="inlineStr">
        <is>
          <t>מה זה ואיך ממלאים</t>
        </is>
      </c>
    </row>
    <row r="6" ht="24" customHeight="1">
      <c r="A6" s="3" t="inlineStr">
        <is>
          <t>1. הנכס ועלויות הרכישה</t>
        </is>
      </c>
      <c r="B6" s="7" t="n"/>
      <c r="C6" s="7" t="n"/>
      <c r="D6" s="7" t="n"/>
    </row>
    <row r="7" ht="30" customHeight="1">
      <c r="A7" s="4" t="inlineStr">
        <is>
          <t>מחיר הנכס</t>
        </is>
      </c>
      <c r="B7" s="8" t="n">
        <v>150000</v>
      </c>
      <c r="C7" s="5" t="inlineStr">
        <is>
          <t>אירו</t>
        </is>
      </c>
      <c r="D7" s="2" t="inlineStr">
        <is>
          <t>המחיר שסוכם עם המוכר, במטבע המקומי (כאן באירו). זה הבסיס לכל החישובים.</t>
        </is>
      </c>
    </row>
    <row r="8" ht="30" customHeight="1">
      <c r="A8" s="4" t="inlineStr">
        <is>
          <t>מס רכישה / העברה מקומי</t>
        </is>
      </c>
      <c r="B8" s="9" t="n">
        <v>0.03</v>
      </c>
      <c r="C8" s="5" t="inlineStr">
        <is>
          <t>% מהמחיר</t>
        </is>
      </c>
      <c r="D8" s="2" t="inlineStr">
        <is>
          <t>המס שהמדינה גובה בקנייה. שונה מאוד בין מדינות (בחלקן אין מס כזה ויש מע״מ במקומו). בדקו מול עורך הדין המקומי.</t>
        </is>
      </c>
    </row>
    <row r="9" ht="30" customHeight="1">
      <c r="A9" s="4" t="inlineStr">
        <is>
          <t>נוטריון ורישום</t>
        </is>
      </c>
      <c r="B9" s="9" t="n">
        <v>0.015</v>
      </c>
      <c r="C9" s="5" t="inlineStr">
        <is>
          <t>% מהמחיר</t>
        </is>
      </c>
      <c r="D9" s="2" t="inlineStr">
        <is>
          <t>בהרבה מדינות באירופה העסקה נחתמת אצל נוטריון, ויש גם אגרת רישום בטאבו המקומי.</t>
        </is>
      </c>
    </row>
    <row r="10" ht="30" customHeight="1">
      <c r="A10" s="4" t="inlineStr">
        <is>
          <t>שכר טרחת עורך דין</t>
        </is>
      </c>
      <c r="B10" s="9" t="n">
        <v>0.015</v>
      </c>
      <c r="C10" s="5" t="inlineStr">
        <is>
          <t>% מהמחיר</t>
        </is>
      </c>
      <c r="D10" s="2" t="inlineStr">
        <is>
          <t>ליווי משפטי: בדיקת זכויות, חוזה, רישום. לפעמים מחיר קבוע ולא אחוז; אם כך, חשבו את האחוז בעצמכם.</t>
        </is>
      </c>
    </row>
    <row r="11" ht="30" customHeight="1">
      <c r="A11" s="4" t="inlineStr">
        <is>
          <t>עמלת תיווך</t>
        </is>
      </c>
      <c r="B11" s="9" t="n">
        <v>0.02</v>
      </c>
      <c r="C11" s="5" t="inlineStr">
        <is>
          <t>% מהמחיר</t>
        </is>
      </c>
      <c r="D11" s="2" t="inlineStr">
        <is>
          <t>אם יש מתווך. אם קונים ישירות מיזם, לרוב 0%.</t>
        </is>
      </c>
    </row>
    <row r="12" ht="30" customHeight="1">
      <c r="A12" s="4" t="inlineStr">
        <is>
          <t>שיפוץ והתאמות</t>
        </is>
      </c>
      <c r="B12" s="8" t="n">
        <v>5000</v>
      </c>
      <c r="C12" s="5" t="inlineStr">
        <is>
          <t>אירו</t>
        </is>
      </c>
      <c r="D12" s="2" t="inlineStr">
        <is>
          <t>כל מה שצריך להשקיע כדי שהנכס יהיה מוכן להשכרה. בדירה חדשה מיזם: מטבח, מיזוג, ריצוף וכדומה, אם לא כלולים.</t>
        </is>
      </c>
    </row>
    <row r="13" ht="30" customHeight="1">
      <c r="A13" s="4" t="inlineStr">
        <is>
          <t>ריהוט וציוד</t>
        </is>
      </c>
      <c r="B13" s="8" t="n">
        <v>7000</v>
      </c>
      <c r="C13" s="5" t="inlineStr">
        <is>
          <t>אירו</t>
        </is>
      </c>
      <c r="D13" s="2" t="inlineStr">
        <is>
          <t>רלוונטי בעיקר להשכרה מרוהטת או קצרת מועד. בהשכרה ארוכה לא מרוהטת אפשר להזין 0.</t>
        </is>
      </c>
    </row>
    <row r="15" ht="24" customHeight="1">
      <c r="A15" s="3" t="inlineStr">
        <is>
          <t>2. מימון (משכנתא)</t>
        </is>
      </c>
      <c r="B15" s="7" t="n"/>
      <c r="C15" s="7" t="n"/>
      <c r="D15" s="7" t="n"/>
    </row>
    <row r="16" ht="30" customHeight="1">
      <c r="A16" s="4" t="inlineStr">
        <is>
          <t>אחוז מימון מהבנק</t>
        </is>
      </c>
      <c r="B16" s="9" t="n">
        <v>0.5</v>
      </c>
      <c r="C16" s="5" t="inlineStr">
        <is>
          <t>% מהמחיר</t>
        </is>
      </c>
      <c r="D16" s="2" t="inlineStr">
        <is>
          <t>כמה מהמחיר הבנק מממן. קנייה במזומן: 0%. לישראלים שמרוויחים בשקלים בנקים באירופה מממנים לרוב חלק קטן יותר; בדקו מול הבנק.</t>
        </is>
      </c>
    </row>
    <row r="17" ht="30" customHeight="1">
      <c r="A17" s="4" t="inlineStr">
        <is>
          <t>ריבית שנתית</t>
        </is>
      </c>
      <c r="B17" s="9" t="n">
        <v>0.06</v>
      </c>
      <c r="C17" s="5" t="inlineStr">
        <is>
          <t>לשנה</t>
        </is>
      </c>
      <c r="D17" s="2" t="inlineStr">
        <is>
          <t>הריבית על המשכנתא. בקשו מהבנק הצעה בכתב; ריבית משתנה עלולה לעלות בהמשך.</t>
        </is>
      </c>
    </row>
    <row r="18" ht="30" customHeight="1">
      <c r="A18" s="4" t="inlineStr">
        <is>
          <t>תקופת המשכנתא</t>
        </is>
      </c>
      <c r="B18" s="10" t="n">
        <v>25</v>
      </c>
      <c r="C18" s="5" t="inlineStr">
        <is>
          <t>שנים</t>
        </is>
      </c>
      <c r="D18" s="2" t="inlineStr">
        <is>
          <t>על כמה שנים פורסים את ההלוואה. תקופה ארוכה = החזר חודשי נמוך יותר אבל יותר ריבית בסך הכול.</t>
        </is>
      </c>
    </row>
    <row r="19" ht="30" customHeight="1">
      <c r="A19" s="4" t="inlineStr">
        <is>
          <t>עמלות פתיחת הלוואה ושמאות</t>
        </is>
      </c>
      <c r="B19" s="9" t="n">
        <v>0.01</v>
      </c>
      <c r="C19" s="5" t="inlineStr">
        <is>
          <t>% מההלוואה</t>
        </is>
      </c>
      <c r="D19" s="2" t="inlineStr">
        <is>
          <t>עמלת פתיחת תיק, שמאי, ביטוחים בהקמה. משולמות פעם אחת בהתחלה.</t>
        </is>
      </c>
    </row>
    <row r="21" ht="24" customHeight="1">
      <c r="A21" s="3" t="inlineStr">
        <is>
          <t>3. הכנסות משכירות</t>
        </is>
      </c>
      <c r="B21" s="7" t="n"/>
      <c r="C21" s="7" t="n"/>
      <c r="D21" s="7" t="n"/>
    </row>
    <row r="22" ht="30" customHeight="1">
      <c r="A22" s="4" t="inlineStr">
        <is>
          <t>שכר דירה חודשי צפוי</t>
        </is>
      </c>
      <c r="B22" s="8" t="n">
        <v>800</v>
      </c>
      <c r="C22" s="5" t="inlineStr">
        <is>
          <t>אירו לחודש</t>
        </is>
      </c>
      <c r="D22" s="2" t="inlineStr">
        <is>
          <t>כמה הנכס יכול להניב בחודש. בדקו מודעות של נכסים דומים באזור, ואל תסתמכו רק על הבטחת המוכר.</t>
        </is>
      </c>
    </row>
    <row r="23" ht="30" customHeight="1">
      <c r="A23" s="4" t="inlineStr">
        <is>
          <t>תפוסה</t>
        </is>
      </c>
      <c r="B23" s="9" t="n">
        <v>0.92</v>
      </c>
      <c r="C23" s="5" t="inlineStr">
        <is>
          <t>% מהשנה</t>
        </is>
      </c>
      <c r="D23" s="2" t="inlineStr">
        <is>
          <t>כמה מהשנה הנכס מושכר בפועל. 92% = כחודש בשנה ריק בין דיירים. בהשכרה קצרה התפוסה לרוב נמוכה יותר.</t>
        </is>
      </c>
    </row>
    <row r="24" ht="30" customHeight="1">
      <c r="A24" s="4" t="inlineStr">
        <is>
          <t>עליית שכר דירה שנתית</t>
        </is>
      </c>
      <c r="B24" s="9" t="n">
        <v>0.03</v>
      </c>
      <c r="C24" s="5" t="inlineStr">
        <is>
          <t>לשנה</t>
        </is>
      </c>
      <c r="D24" s="2" t="inlineStr">
        <is>
          <t>בכמה שכר הדירה עולה בממוצע כל שנה. הנחה שמרנית עדיפה.</t>
        </is>
      </c>
    </row>
    <row r="26" ht="24" customHeight="1">
      <c r="A26" s="3" t="inlineStr">
        <is>
          <t>4. הוצאות שוטפות</t>
        </is>
      </c>
      <c r="B26" s="7" t="n"/>
      <c r="C26" s="7" t="n"/>
      <c r="D26" s="7" t="n"/>
    </row>
    <row r="27" ht="30" customHeight="1">
      <c r="A27" s="4" t="inlineStr">
        <is>
          <t>דמי ניהול</t>
        </is>
      </c>
      <c r="B27" s="9" t="n">
        <v>0.1</v>
      </c>
      <c r="C27" s="5" t="inlineStr">
        <is>
          <t>% מהשכירות</t>
        </is>
      </c>
      <c r="D27" s="2" t="inlineStr">
        <is>
          <t>חברת ניהול מקומית: מוצאת דיירים, גובה, מטפלת בתקלות. כמשקיעים מחו״ל, כמעט תמיד צריך אותה.</t>
        </is>
      </c>
    </row>
    <row r="28" ht="30" customHeight="1">
      <c r="A28" s="4" t="inlineStr">
        <is>
          <t>אחזקה ותיקונים</t>
        </is>
      </c>
      <c r="B28" s="9" t="n">
        <v>0.05</v>
      </c>
      <c r="C28" s="5" t="inlineStr">
        <is>
          <t>% מהשכירות</t>
        </is>
      </c>
      <c r="D28" s="2" t="inlineStr">
        <is>
          <t>תיקונים, צבע, החלפת מכשירים. נכס ישן דורש יותר.</t>
        </is>
      </c>
    </row>
    <row r="29" ht="30" customHeight="1">
      <c r="A29" s="4" t="inlineStr">
        <is>
          <t>מס נכס / ארנונה שנתית</t>
        </is>
      </c>
      <c r="B29" s="8" t="n">
        <v>300</v>
      </c>
      <c r="C29" s="5" t="inlineStr">
        <is>
          <t>אירו לשנה</t>
        </is>
      </c>
      <c r="D29" s="2" t="inlineStr">
        <is>
          <t>מס עירוני שנתי על הנכס, אם המשכיר משלם אותו.</t>
        </is>
      </c>
    </row>
    <row r="30" ht="30" customHeight="1">
      <c r="A30" s="4" t="inlineStr">
        <is>
          <t>ביטוח נכס שנתי</t>
        </is>
      </c>
      <c r="B30" s="8" t="n">
        <v>200</v>
      </c>
      <c r="C30" s="5" t="inlineStr">
        <is>
          <t>אירו לשנה</t>
        </is>
      </c>
      <c r="D30" s="2" t="inlineStr">
        <is>
          <t>ביטוח מבנה ותכולה. הבנק לרוב מחייב ביטוח אם יש משכנתא.</t>
        </is>
      </c>
    </row>
    <row r="31" ht="30" customHeight="1">
      <c r="A31" s="4" t="inlineStr">
        <is>
          <t>ועד בית / דמי אחזקת בניין</t>
        </is>
      </c>
      <c r="B31" s="8" t="n">
        <v>40</v>
      </c>
      <c r="C31" s="5" t="inlineStr">
        <is>
          <t>אירו לחודש</t>
        </is>
      </c>
      <c r="D31" s="2" t="inlineStr">
        <is>
          <t>תשלום חודשי לבניין או למתחם (ניקיון, מעלית, שמירה).</t>
        </is>
      </c>
    </row>
    <row r="32" ht="30" customHeight="1">
      <c r="A32" s="4" t="inlineStr">
        <is>
          <t>עליית הוצאות שנתית</t>
        </is>
      </c>
      <c r="B32" s="9" t="n">
        <v>0.02</v>
      </c>
      <c r="C32" s="5" t="inlineStr">
        <is>
          <t>לשנה</t>
        </is>
      </c>
      <c r="D32" s="2" t="inlineStr">
        <is>
          <t>בכמה ההוצאות הקבועות מתייקרות כל שנה (אינפלציה).</t>
        </is>
      </c>
    </row>
    <row r="34" ht="24" customHeight="1">
      <c r="A34" s="3" t="inlineStr">
        <is>
          <t>5. מיסים</t>
        </is>
      </c>
      <c r="B34" s="7" t="n"/>
      <c r="C34" s="7" t="n"/>
      <c r="D34" s="7" t="n"/>
    </row>
    <row r="35" ht="30" customHeight="1">
      <c r="A35" s="4" t="inlineStr">
        <is>
          <t>מס על הכנסה משכירות (שיעור אפקטיבי)</t>
        </is>
      </c>
      <c r="B35" s="9" t="n">
        <v>0.15</v>
      </c>
      <c r="C35" s="5" t="inlineStr">
        <is>
          <t>% מהרווח</t>
        </is>
      </c>
      <c r="D35" s="2" t="inlineStr">
        <is>
          <t>המס שתשלמו בפועל על הרווח מהשכירות, במדינת היעד ובישראל יחד, אחרי זיכוי מס זר. החישוב מפעיל אותו על ההכנסה נטו פחות ריבית המשכנתא. רואה חשבון ייתן לכם את השיעור שלכם.</t>
        </is>
      </c>
    </row>
    <row r="36" ht="30" customHeight="1">
      <c r="A36" s="4" t="inlineStr">
        <is>
          <t>מס על רווח במכירה (שיעור אפקטיבי)</t>
        </is>
      </c>
      <c r="B36" s="9" t="n">
        <v>0.15</v>
      </c>
      <c r="C36" s="5" t="inlineStr">
        <is>
          <t>% מהרווח</t>
        </is>
      </c>
      <c r="D36" s="2" t="inlineStr">
        <is>
          <t>מס על ההפרש בין מחיר המכירה לעלות הרכישה, במדינת היעד ובישראל יחד. גם כאן כדאי לבדוק מול רואה חשבון.</t>
        </is>
      </c>
    </row>
    <row r="38" ht="24" customHeight="1">
      <c r="A38" s="3" t="inlineStr">
        <is>
          <t>6. יציאה (מכירה)</t>
        </is>
      </c>
      <c r="B38" s="7" t="n"/>
      <c r="C38" s="7" t="n"/>
      <c r="D38" s="7" t="n"/>
    </row>
    <row r="39" ht="30" customHeight="1">
      <c r="A39" s="4" t="inlineStr">
        <is>
          <t>כמה שנים מחזיקים בנכס</t>
        </is>
      </c>
      <c r="B39" s="10" t="n">
        <v>10</v>
      </c>
      <c r="C39" s="5" t="inlineStr">
        <is>
          <t>שנים (1-20)</t>
        </is>
      </c>
      <c r="D39" s="2" t="inlineStr">
        <is>
          <t>אחרי כמה שנים אתם מתכננים למכור. החישוב מניח מכירה בסוף השנה הזו.</t>
        </is>
      </c>
    </row>
    <row r="40" ht="30" customHeight="1">
      <c r="A40" s="4" t="inlineStr">
        <is>
          <t>עליית ערך שנתית של הנכס</t>
        </is>
      </c>
      <c r="B40" s="9" t="n">
        <v>0.03</v>
      </c>
      <c r="C40" s="5" t="inlineStr">
        <is>
          <t>לשנה</t>
        </is>
      </c>
      <c r="D40" s="2" t="inlineStr">
        <is>
          <t>בכמה מחיר הנכס עולה בממוצע כל שנה. זה ניחוש על העתיד, לכן בדקו גם מספר נמוך.</t>
        </is>
      </c>
    </row>
    <row r="41" ht="30" customHeight="1">
      <c r="A41" s="4" t="inlineStr">
        <is>
          <t>עלויות מכירה</t>
        </is>
      </c>
      <c r="B41" s="9" t="n">
        <v>0.03</v>
      </c>
      <c r="C41" s="5" t="inlineStr">
        <is>
          <t>% ממחיר המכירה</t>
        </is>
      </c>
      <c r="D41" s="2" t="inlineStr">
        <is>
          <t>תיווך, עורך דין ונוטריון בצד המוכר.</t>
        </is>
      </c>
    </row>
    <row r="43" ht="24" customHeight="1">
      <c r="A43" s="3" t="inlineStr">
        <is>
          <t>7. מטבע והשוואה</t>
        </is>
      </c>
      <c r="B43" s="7" t="n"/>
      <c r="C43" s="7" t="n"/>
      <c r="D43" s="7" t="n"/>
    </row>
    <row r="44" ht="30" customHeight="1">
      <c r="A44" s="4" t="inlineStr">
        <is>
          <t>שער ₪ לאירו</t>
        </is>
      </c>
      <c r="B44" s="11" t="n">
        <v>3.9</v>
      </c>
      <c r="C44" s="5" t="inlineStr">
        <is>
          <t>₪</t>
        </is>
      </c>
      <c r="D44" s="2" t="inlineStr">
        <is>
          <t>כדי לראות את המספרים גם בשקלים. עדכנו לשער היום. זכרו שהשער ישתנה לאורך השנים, וזה סיכון בפני עצמו.</t>
        </is>
      </c>
    </row>
    <row r="45" ht="30" customHeight="1">
      <c r="A45" s="4" t="inlineStr">
        <is>
          <t>התשואה של האלטרנטיבה שלכם</t>
        </is>
      </c>
      <c r="B45" s="9" t="n">
        <v>0.05</v>
      </c>
      <c r="C45" s="5" t="inlineStr">
        <is>
          <t>לשנה</t>
        </is>
      </c>
      <c r="D45" s="2" t="inlineStr">
        <is>
          <t>מה הייתם מרוויחים בשנה אם הכסף היה במקום אחר (פיקדון, אג״ח, בורסה). העסקה צריכה לנצח את המספר הזה.</t>
        </is>
      </c>
    </row>
  </sheetData>
  <mergeCells count="1">
    <mergeCell ref="A2:D2"/>
  </mergeCells>
  <dataValidations count="17">
    <dataValidation sqref="B8" showDropDown="0" showInputMessage="0" showErrorMessage="1" allowBlank="0" error="הזינו אחוז, למשל 5%" type="decimal" operator="between">
      <formula1>-1</formula1>
      <formula2>5</formula2>
    </dataValidation>
    <dataValidation sqref="B9" showDropDown="0" showInputMessage="0" showErrorMessage="1" allowBlank="0" error="הזינו אחוז, למשל 5%" type="decimal" operator="between">
      <formula1>-1</formula1>
      <formula2>5</formula2>
    </dataValidation>
    <dataValidation sqref="B10" showDropDown="0" showInputMessage="0" showErrorMessage="1" allowBlank="0" error="הזינו אחוז, למשל 5%" type="decimal" operator="between">
      <formula1>-1</formula1>
      <formula2>5</formula2>
    </dataValidation>
    <dataValidation sqref="B11" showDropDown="0" showInputMessage="0" showErrorMessage="1" allowBlank="0" error="הזינו אחוז, למשל 5%" type="decimal" operator="between">
      <formula1>-1</formula1>
      <formula2>5</formula2>
    </dataValidation>
    <dataValidation sqref="B16" showDropDown="0" showInputMessage="0" showErrorMessage="1" allowBlank="0" error="הזינו אחוז, למשל 5%" type="decimal" operator="between">
      <formula1>-1</formula1>
      <formula2>5</formula2>
    </dataValidation>
    <dataValidation sqref="B17" showDropDown="0" showInputMessage="0" showErrorMessage="1" allowBlank="0" error="הזינו אחוז, למשל 5%" type="decimal" operator="between">
      <formula1>-1</formula1>
      <formula2>5</formula2>
    </dataValidation>
    <dataValidation sqref="B19" showDropDown="0" showInputMessage="0" showErrorMessage="1" allowBlank="0" error="הזינו אחוז, למשל 5%" type="decimal" operator="between">
      <formula1>-1</formula1>
      <formula2>5</formula2>
    </dataValidation>
    <dataValidation sqref="B23" showDropDown="0" showInputMessage="0" showErrorMessage="1" allowBlank="0" error="הזינו אחוז, למשל 5%" type="decimal" operator="between">
      <formula1>-1</formula1>
      <formula2>5</formula2>
    </dataValidation>
    <dataValidation sqref="B24" showDropDown="0" showInputMessage="0" showErrorMessage="1" allowBlank="0" error="הזינו אחוז, למשל 5%" type="decimal" operator="between">
      <formula1>-1</formula1>
      <formula2>5</formula2>
    </dataValidation>
    <dataValidation sqref="B27" showDropDown="0" showInputMessage="0" showErrorMessage="1" allowBlank="0" error="הזינו אחוז, למשל 5%" type="decimal" operator="between">
      <formula1>-1</formula1>
      <formula2>5</formula2>
    </dataValidation>
    <dataValidation sqref="B28" showDropDown="0" showInputMessage="0" showErrorMessage="1" allowBlank="0" error="הזינו אחוז, למשל 5%" type="decimal" operator="between">
      <formula1>-1</formula1>
      <formula2>5</formula2>
    </dataValidation>
    <dataValidation sqref="B32" showDropDown="0" showInputMessage="0" showErrorMessage="1" allowBlank="0" error="הזינו אחוז, למשל 5%" type="decimal" operator="between">
      <formula1>-1</formula1>
      <formula2>5</formula2>
    </dataValidation>
    <dataValidation sqref="B35" showDropDown="0" showInputMessage="0" showErrorMessage="1" allowBlank="0" error="הזינו אחוז, למשל 5%" type="decimal" operator="between">
      <formula1>-1</formula1>
      <formula2>5</formula2>
    </dataValidation>
    <dataValidation sqref="B36" showDropDown="0" showInputMessage="0" showErrorMessage="1" allowBlank="0" error="הזינו אחוז, למשל 5%" type="decimal" operator="between">
      <formula1>-1</formula1>
      <formula2>5</formula2>
    </dataValidation>
    <dataValidation sqref="B40" showDropDown="0" showInputMessage="0" showErrorMessage="1" allowBlank="0" error="הזינו אחוז, למשל 5%" type="decimal" operator="between">
      <formula1>-1</formula1>
      <formula2>5</formula2>
    </dataValidation>
    <dataValidation sqref="B41" showDropDown="0" showInputMessage="0" showErrorMessage="1" allowBlank="0" error="הזינו אחוז, למשל 5%" type="decimal" operator="between">
      <formula1>-1</formula1>
      <formula2>5</formula2>
    </dataValidation>
    <dataValidation sqref="B45" showDropDown="0" showInputMessage="0" showErrorMessage="1" allowBlank="0" error="הזינו אחוז, למשל 5%" type="decimal" operator="between">
      <formula1>-1</formula1>
      <formula2>5</formula2>
    </dataValidation>
  </dataValidations>
  <pageMargins left="0.75" right="0.75" top="1" bottom="1" header="0.5" footer="0.5"/>
  <pageSetup orientation="landscape" fitToWidth="1"/>
</worksheet>
</file>

<file path=xl/worksheets/sheet3.xml><?xml version="1.0" encoding="utf-8"?>
<worksheet xmlns="http://schemas.openxmlformats.org/spreadsheetml/2006/main">
  <sheetPr>
    <tabColor rgb="00002FA7"/>
    <outlinePr summaryBelow="1" summaryRight="1"/>
    <pageSetUpPr fitToPage="1"/>
  </sheetPr>
  <dimension ref="A1:E22"/>
  <sheetViews>
    <sheetView showGridLines="0" rightToLeft="1" workbookViewId="0">
      <pane ySplit="4" topLeftCell="A5" activePane="bottomLeft" state="frozen"/>
      <selection pane="bottomLeft" activeCell="A1" sqref="A1"/>
    </sheetView>
  </sheetViews>
  <sheetFormatPr baseColWidth="8" defaultRowHeight="15"/>
  <cols>
    <col width="34" customWidth="1" min="1" max="1"/>
    <col width="18" customWidth="1" min="2" max="2"/>
    <col width="16" customWidth="1" min="3" max="3"/>
    <col width="14" customWidth="1" min="4" max="4"/>
    <col width="80" customWidth="1" min="5" max="5"/>
  </cols>
  <sheetData>
    <row r="1">
      <c r="A1" s="1" t="inlineStr">
        <is>
          <t>תוצאה: האם העסקה טובה עבורכם?</t>
        </is>
      </c>
    </row>
    <row r="2" ht="36" customHeight="1">
      <c r="A2" s="5" t="inlineStr">
        <is>
          <t>הגיליון מחשב לבד. בעמודה הצהובה קובעים יעד לכל מדד (הוזנו יעדים לדוגמה), והסטטוס מתעדכן.</t>
        </is>
      </c>
    </row>
    <row r="4">
      <c r="A4" s="6" t="inlineStr">
        <is>
          <t>מדד</t>
        </is>
      </c>
      <c r="B4" s="6" t="inlineStr">
        <is>
          <t>התוצאה שלכם</t>
        </is>
      </c>
      <c r="C4" s="6" t="inlineStr">
        <is>
          <t>היעד שלכם (אפשר לשנות)</t>
        </is>
      </c>
      <c r="D4" s="6" t="inlineStr">
        <is>
          <t>סטטוס</t>
        </is>
      </c>
      <c r="E4" s="6" t="inlineStr">
        <is>
          <t>מה זה אומר</t>
        </is>
      </c>
    </row>
    <row r="5" ht="34" customHeight="1">
      <c r="A5" s="4" t="inlineStr">
        <is>
          <t>הון עצמי נדרש</t>
        </is>
      </c>
      <c r="B5" s="12">
        <f>Equity</f>
        <v/>
      </c>
      <c r="C5" s="13" t="n">
        <v>100000</v>
      </c>
      <c r="D5" s="14">
        <f>IF(ISERROR(B5),"—",IF(B5&lt;=C5,"✔ עומד",IF(B5&lt;=C5*1.15,"◐ קרוב","✖ חלש")))</f>
        <v/>
      </c>
      <c r="E5" s="2" t="inlineStr">
        <is>
          <t>כמה כסף צריך להביא מהבית ביום הקנייה, כולל כל עלויות הרכישה. היעד = הסכום שיש לכם בפועל להשקעה.</t>
        </is>
      </c>
    </row>
    <row r="6" ht="34" customHeight="1">
      <c r="A6" s="4" t="inlineStr">
        <is>
          <t>תשואה ברוטו</t>
        </is>
      </c>
      <c r="B6" s="15">
        <f>MonthlyRent*12/Price</f>
        <v/>
      </c>
      <c r="C6" s="16" t="n">
        <v>0.06</v>
      </c>
      <c r="D6" s="14">
        <f>IF(ISERROR(B6),"—",IF(B6&gt;=C6,"✔ עומד",IF(B6&gt;=C6*0.85,"◐ קרוב","✖ חלש")))</f>
        <v/>
      </c>
      <c r="E6" s="2" t="inlineStr">
        <is>
          <t>שכר הדירה השנתי חלקי מחיר הנכס. זה המספר שמתווכים אוהבים להציג, והוא תמיד גבוה מהמציאות כי אינו כולל הוצאות.</t>
        </is>
      </c>
    </row>
    <row r="7" ht="34" customHeight="1">
      <c r="A7" s="4" t="inlineStr">
        <is>
          <t>תשואה נטו מהנכס (Cap rate)</t>
        </is>
      </c>
      <c r="B7" s="15">
        <f>NOI_Y1/TotalCost</f>
        <v/>
      </c>
      <c r="C7" s="16" t="n">
        <v>0.045</v>
      </c>
      <c r="D7" s="14">
        <f>IF(ISERROR(B7),"—",IF(B7&gt;=C7,"✔ עומד",IF(B7&gt;=C7*0.85,"◐ קרוב","✖ חלש")))</f>
        <v/>
      </c>
      <c r="E7" s="2" t="inlineStr">
        <is>
          <t>ההכנסה נטו בשנה הראשונה (אחרי תפוסה וכל ההוצאות, לפני משכנתא ומס) חלקי העלות הכוללת. זה המספר האמיתי שמשווים בין נכסים.</t>
        </is>
      </c>
    </row>
    <row r="8" ht="34" customHeight="1">
      <c r="A8" s="4" t="inlineStr">
        <is>
          <t>נשאר ביד בחודש (שנה ראשונה)</t>
        </is>
      </c>
      <c r="B8" s="12">
        <f>CashLeft1/12</f>
        <v/>
      </c>
      <c r="C8" s="13" t="n">
        <v>100</v>
      </c>
      <c r="D8" s="14">
        <f>IF(ISERROR(B8),"—",IF(B8&gt;=C8,"✔ עומד",IF(B8&gt;=C8*0.85,"◐ קרוב","✖ חלש")))</f>
        <v/>
      </c>
      <c r="E8" s="2" t="inlineStr">
        <is>
          <t>הכסף שנכנס לחשבון שלכם כל חודש אחרי כל ההוצאות, המשכנתא והמס. מספר שלילי = תצטרכו להוסיף מהכיס כל חודש.</t>
        </is>
      </c>
    </row>
    <row r="9" ht="34" customHeight="1">
      <c r="A9" s="4" t="inlineStr">
        <is>
          <t>תשואה על ההון העצמי (שנה ראשונה)</t>
        </is>
      </c>
      <c r="B9" s="15">
        <f>CashLeft1/Equity</f>
        <v/>
      </c>
      <c r="C9" s="16" t="n">
        <v>0.03</v>
      </c>
      <c r="D9" s="14">
        <f>IF(ISERROR(B9),"—",IF(B9&gt;=C9,"✔ עומד",IF(B9&gt;=C9*0.85,"◐ קרוב","✖ חלש")))</f>
        <v/>
      </c>
      <c r="E9" s="2" t="inlineStr">
        <is>
          <t>הכסף שנשאר לכם בשנה הראשונה חלקי ההון העצמי שהשקעתם (Cash on cash). מראה כמה הכסף שלכם "עובד" עוד לפני מכירה.</t>
        </is>
      </c>
    </row>
    <row r="10" ht="34" customHeight="1">
      <c r="A10" s="4" t="inlineStr">
        <is>
          <t>כיסוי המשכנתא (DSCR)</t>
        </is>
      </c>
      <c r="B10" s="17">
        <f>IF(DebtService1=0,99,NOI_Y1/DebtService1)</f>
        <v/>
      </c>
      <c r="C10" s="18" t="n">
        <v>1.25</v>
      </c>
      <c r="D10" s="14">
        <f>IF(ISERROR(B10),"—",IF(B10&gt;=C10,"✔ עומד",IF(B10&gt;=C10*0.85,"◐ קרוב","✖ חלש")))</f>
        <v/>
      </c>
      <c r="E10" s="2" t="inlineStr">
        <is>
          <t>פי כמה ההכנסה נטו מכסה את החזר המשכנתא. מתחת ל-1 = השכירות לא מכסה את ההחזר. בנקים מחפשים לפחות 1.2. בלי משכנתא יופיע 99.</t>
        </is>
      </c>
    </row>
    <row r="11" ht="34" customHeight="1">
      <c r="A11" s="4" t="inlineStr">
        <is>
          <t>תשואה שנתית כוללת עד המכירה (IRR)</t>
        </is>
      </c>
      <c r="B11" s="15">
        <f>IRR(CF_All)</f>
        <v/>
      </c>
      <c r="C11" s="16" t="n">
        <v>0.08</v>
      </c>
      <c r="D11" s="14">
        <f>IF(ISERROR(B11),"—",IF(B11&gt;=C11,"✔ עומד",IF(B11&gt;=C11*0.85,"◐ קרוב","✖ חלש")))</f>
        <v/>
      </c>
      <c r="E11" s="2" t="inlineStr">
        <is>
          <t>המדד החשוב ביותר: התשואה השנתית הממוצעת על הכסף שלכם, כולל השכירות לאורך השנים ורווח המכירה בסוף. השוו אותה לאלטרנטיבה שלכם.</t>
        </is>
      </c>
    </row>
    <row r="12" ht="34" customHeight="1">
      <c r="A12" s="4" t="inlineStr">
        <is>
          <t>ערך נוכחי נקי מול האלטרנטיבה (NPV)</t>
        </is>
      </c>
      <c r="B12" s="12">
        <f>NPV(AltReturn,CF_Y1toN)-Equity</f>
        <v/>
      </c>
      <c r="C12" s="13" t="n">
        <v>0</v>
      </c>
      <c r="D12" s="14">
        <f>IF(ISERROR(B12),"—",IF(B12&gt;=C12,"✔ עומד",IF(B12&gt;=C12*0.85,"◐ קרוב","✖ חלש")))</f>
        <v/>
      </c>
      <c r="E12" s="2" t="inlineStr">
        <is>
          <t>כמה העסקה שווה היום יותר (או פחות) מהשקעת אותו כסף באלטרנטיבה שלכם. חיובי = העסקה מנצחת את האלטרנטיבה.</t>
        </is>
      </c>
    </row>
    <row r="13" ht="34" customHeight="1">
      <c r="A13" s="4" t="inlineStr">
        <is>
          <t>מכפיל ההון</t>
        </is>
      </c>
      <c r="B13" s="17">
        <f>(SUMIF(CF_Y1toN,"&gt;0"))/Equity</f>
        <v/>
      </c>
      <c r="C13" s="18" t="n">
        <v>1.8</v>
      </c>
      <c r="D13" s="14">
        <f>IF(ISERROR(B13),"—",IF(B13&gt;=C13,"✔ עומד",IF(B13&gt;=C13*0.85,"◐ קרוב","✖ חלש")))</f>
        <v/>
      </c>
      <c r="E13" s="2" t="inlineStr">
        <is>
          <t>כמה כסף תקבלו בסך הכול על כל שקל שהשקעתם, עד סוף המכירה. 2.0 = הכסף הוכפל.</t>
        </is>
      </c>
    </row>
    <row r="14" ht="34" customHeight="1">
      <c r="A14" s="4" t="inlineStr">
        <is>
          <t>תפוסה מינימלית לאיזון</t>
        </is>
      </c>
      <c r="B14" s="15">
        <f>IF(MonthlyRent=0,0,(FixedCosts1+DebtService1)/(MonthlyRent*12*(1-MgmtPct-MaintPct)))</f>
        <v/>
      </c>
      <c r="C14" s="16" t="n">
        <v>0.8</v>
      </c>
      <c r="D14" s="14">
        <f>IF(ISERROR(B14),"—",IF(B14&lt;=C14,"✔ עומד",IF(B14&lt;=C14*1.15,"◐ קרוב","✖ חלש")))</f>
        <v/>
      </c>
      <c r="E14" s="2" t="inlineStr">
        <is>
          <t>מתחת לאחוז התפוסה הזה תצטרכו להוסיף כסף מהכיס כדי לכסות הוצאות ומשכנתא. ככל שהמספר נמוך יותר, יש לכם יותר מרווח ביטחון.</t>
        </is>
      </c>
    </row>
    <row r="16" ht="24" customHeight="1">
      <c r="A16" s="3" t="inlineStr">
        <is>
          <t>השורה התחתונה</t>
        </is>
      </c>
      <c r="B16" s="7" t="n"/>
      <c r="C16" s="7" t="n"/>
      <c r="D16" s="7" t="n"/>
      <c r="E16" s="7" t="n"/>
    </row>
    <row r="17">
      <c r="A17" s="19" t="inlineStr">
        <is>
          <t>מדדים שעומדים ביעד</t>
        </is>
      </c>
      <c r="B17" s="20">
        <f>COUNTIF(D5:D14,"✔*")&amp;" מתוך 10"</f>
        <v/>
      </c>
    </row>
    <row r="18" ht="48" customHeight="1">
      <c r="A18" s="19" t="inlineStr">
        <is>
          <t>הקריאה שלנו</t>
        </is>
      </c>
      <c r="B18" s="21">
        <f>IF(COUNTIF(D5:D14,"✔*")&gt;=9,"העסקה עומדת כמעט בכל היעדים שהגדרתם. זה הזמן לבדיקת נאותות משפטית מלאה לפני חתימה.",IF(COUNTIF(D5:D14,"✖*")&gt;=3,"כמה מדדים מרכזיים חלשים. לפני שממשיכים, כדאי לבדוק מחדש מחיר, מימון או הנחות, או לוותר.","התמונה מעורבת. בדקו בגיליון הרגישות מה משתנה אם המחיר, ההכנסה או העלויות זזים, ונסו לשפר את התנאים במשא ומתן."))</f>
        <v/>
      </c>
    </row>
    <row r="20" ht="64" customHeight="1">
      <c r="A20" s="5" t="inlineStr">
        <is>
          <t>שנת החזר ההון: ראו את העמודה האחרונה בגיליון "תזרים שנה אחר שנה". 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row r="22">
      <c r="A22" s="19" t="inlineStr">
        <is>
          <t>החזר ההון העצמי מתקבל בשנה</t>
        </is>
      </c>
      <c r="B22" s="22">
        <f>IFERROR(MIN(PaybackCol),"")&amp;IF(COUNT(PaybackCol)=0,"לא בתקופת ההחזקה","")</f>
        <v/>
      </c>
    </row>
  </sheetData>
  <mergeCells count="3">
    <mergeCell ref="A2:E2"/>
    <mergeCell ref="B18:E18"/>
    <mergeCell ref="A20:E20"/>
  </mergeCells>
  <conditionalFormatting sqref="D5:D14">
    <cfRule type="expression" priority="1" dxfId="0">
      <formula>LEFT(D5,1)="✔"</formula>
    </cfRule>
    <cfRule type="expression" priority="2" dxfId="1">
      <formula>LEFT(D5,1)="◐"</formula>
    </cfRule>
    <cfRule type="expression" priority="3" dxfId="2">
      <formula>LEFT(D5,1)="✖"</formula>
    </cfRule>
  </conditionalFormatting>
  <pageMargins left="0.75" right="0.75" top="1" bottom="1" header="0.5" footer="0.5"/>
  <pageSetup orientation="landscape" fitToWidth="1"/>
</worksheet>
</file>

<file path=xl/worksheets/sheet4.xml><?xml version="1.0" encoding="utf-8"?>
<worksheet xmlns="http://schemas.openxmlformats.org/spreadsheetml/2006/main">
  <sheetPr>
    <tabColor rgb="00002FA7"/>
    <outlinePr summaryBelow="1" summaryRight="1"/>
    <pageSetUpPr fitToPage="1"/>
  </sheetPr>
  <dimension ref="A1:R25"/>
  <sheetViews>
    <sheetView showGridLines="0" rightToLeft="1"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7" customWidth="1" min="2" max="2"/>
    <col width="14" customWidth="1" min="3" max="3"/>
    <col width="16" customWidth="1" min="4" max="4"/>
    <col width="12" customWidth="1" min="5" max="5"/>
    <col width="12" customWidth="1" min="6" max="6"/>
    <col width="14" customWidth="1" min="7" max="7"/>
    <col width="16" customWidth="1" min="8" max="8"/>
    <col width="14" customWidth="1" min="9" max="9"/>
    <col width="13" customWidth="1" min="10" max="10"/>
    <col width="13" customWidth="1" min="11" max="11"/>
    <col width="18" customWidth="1" min="12" max="12"/>
    <col width="16" customWidth="1" min="13" max="13"/>
    <col width="16" customWidth="1" min="14" max="14"/>
    <col width="16" customWidth="1" min="15" max="15"/>
    <col width="16" customWidth="1" min="16" max="16"/>
    <col width="15" customWidth="1" min="17" max="17"/>
    <col width="10" customWidth="1" min="18" max="18"/>
  </cols>
  <sheetData>
    <row r="1">
      <c r="A1" s="1" t="inlineStr">
        <is>
          <t>תזרים שנה אחר שנה</t>
        </is>
      </c>
    </row>
    <row r="2" ht="36" customHeight="1">
      <c r="A2" s="5" t="inlineStr">
        <is>
          <t>כל השורות מחושבות אוטומטית מתוך "נתוני העסקה". שנה 0 = יום הקנייה. בשנת המכירה נוסף הכסף מהמכירה.</t>
        </is>
      </c>
    </row>
    <row r="4" ht="46" customHeight="1">
      <c r="A4" s="23" t="inlineStr">
        <is>
          <t>שנה</t>
        </is>
      </c>
      <c r="B4" s="23" t="inlineStr">
        <is>
          <t>פעיל?</t>
        </is>
      </c>
      <c r="C4" s="23" t="inlineStr">
        <is>
          <t>שכירות ברוטו</t>
        </is>
      </c>
      <c r="D4" s="23" t="inlineStr">
        <is>
          <t>שכירות בפועל (אחרי תפוסה)</t>
        </is>
      </c>
      <c r="E4" s="23" t="inlineStr">
        <is>
          <t>דמי ניהול</t>
        </is>
      </c>
      <c r="F4" s="23" t="inlineStr">
        <is>
          <t>אחזקה</t>
        </is>
      </c>
      <c r="G4" s="23" t="inlineStr">
        <is>
          <t>הוצאות קבועות</t>
        </is>
      </c>
      <c r="H4" s="23" t="inlineStr">
        <is>
          <t>הכנסה נטו מהנכס (NOI)</t>
        </is>
      </c>
      <c r="I4" s="23" t="inlineStr">
        <is>
          <t>ריבית משכנתא</t>
        </is>
      </c>
      <c r="J4" s="23" t="inlineStr">
        <is>
          <t>החזר קרן</t>
        </is>
      </c>
      <c r="K4" s="23" t="inlineStr">
        <is>
          <t>מס על שכירות</t>
        </is>
      </c>
      <c r="L4" s="23" t="inlineStr">
        <is>
          <t>נשאר ביד אחרי משכנתא ומס</t>
        </is>
      </c>
      <c r="M4" s="23" t="inlineStr">
        <is>
          <t>יתרת משכנתא בסוף שנה</t>
        </is>
      </c>
      <c r="N4" s="23" t="inlineStr">
        <is>
          <t>שווי הנכס בסוף שנה</t>
        </is>
      </c>
      <c r="O4" s="23" t="inlineStr">
        <is>
          <t>כסף נטו מהמכירה</t>
        </is>
      </c>
      <c r="P4" s="23" t="inlineStr">
        <is>
          <t>תזרים כולל לשנה</t>
        </is>
      </c>
      <c r="Q4" s="23" t="inlineStr">
        <is>
          <t>תזרים מצטבר</t>
        </is>
      </c>
      <c r="R4" s="23" t="inlineStr">
        <is>
          <t>שנת החזר</t>
        </is>
      </c>
    </row>
    <row r="5">
      <c r="A5" s="24" t="n">
        <v>0</v>
      </c>
      <c r="B5" s="24" t="n">
        <v>0</v>
      </c>
      <c r="C5" s="25" t="n">
        <v>0</v>
      </c>
      <c r="D5" s="25" t="n">
        <v>0</v>
      </c>
      <c r="E5" s="25" t="n">
        <v>0</v>
      </c>
      <c r="F5" s="25" t="n">
        <v>0</v>
      </c>
      <c r="G5" s="25" t="n">
        <v>0</v>
      </c>
      <c r="H5" s="25" t="n">
        <v>0</v>
      </c>
      <c r="I5" s="25" t="n">
        <v>0</v>
      </c>
      <c r="J5" s="25" t="n">
        <v>0</v>
      </c>
      <c r="K5" s="25" t="n">
        <v>0</v>
      </c>
      <c r="L5" s="26" t="n">
        <v>0</v>
      </c>
      <c r="M5" s="25">
        <f>Loan</f>
        <v/>
      </c>
      <c r="N5" s="25">
        <f>Price</f>
        <v/>
      </c>
      <c r="O5" s="25" t="n">
        <v>0</v>
      </c>
      <c r="P5" s="26">
        <f>-Equity</f>
        <v/>
      </c>
      <c r="Q5" s="25">
        <f>P5</f>
        <v/>
      </c>
      <c r="R5" s="24" t="inlineStr"/>
    </row>
    <row r="6">
      <c r="A6" s="27" t="n">
        <v>1</v>
      </c>
      <c r="B6" s="27">
        <f>IF(A6&lt;=HoldYears,1,0)</f>
        <v/>
      </c>
      <c r="C6" s="28">
        <f>B6*MonthlyRent*12*(1+RentGrowth)^(A6-1)</f>
        <v/>
      </c>
      <c r="D6" s="28">
        <f>C6*Occupancy</f>
        <v/>
      </c>
      <c r="E6" s="28">
        <f>D6*MgmtPct</f>
        <v/>
      </c>
      <c r="F6" s="28">
        <f>D6*MaintPct</f>
        <v/>
      </c>
      <c r="G6" s="28">
        <f>B6*(PropTax+Insurance+HOA*12)*(1+CostGrowth)^(A6-1)</f>
        <v/>
      </c>
      <c r="H6" s="28">
        <f>D6-E6-F6-G6</f>
        <v/>
      </c>
      <c r="I6" s="28">
        <f>IF(OR(Loan=0,A6&gt;LoanYears),0,B6*-CUMIPMT(Rate/12,LoanYears*12,Loan,(A6-1)*12+1,A6*12,0))</f>
        <v/>
      </c>
      <c r="J6" s="28">
        <f>IF(OR(Loan=0,A6&gt;LoanYears),0,B6*-CUMPRINC(Rate/12,LoanYears*12,Loan,(A6-1)*12+1,A6*12,0))</f>
        <v/>
      </c>
      <c r="K6" s="28">
        <f>MAX(0,H6-I6)*IncomeTaxPct</f>
        <v/>
      </c>
      <c r="L6" s="29">
        <f>H6-I6-J6-K6</f>
        <v/>
      </c>
      <c r="M6" s="28">
        <f>IF(A6&gt;HoldYears,0,M5-J6)</f>
        <v/>
      </c>
      <c r="N6" s="28">
        <f>IF(A6&gt;HoldYears,0,Price*(1+Appreciation)^A6)</f>
        <v/>
      </c>
      <c r="O6" s="28">
        <f>IF(A6=HoldYears,N6*(1-SellPct)-M6-MAX(0,N6*(1-SellPct)-TotalCost)*CGTPct,0)</f>
        <v/>
      </c>
      <c r="P6" s="29">
        <f>L6+O6</f>
        <v/>
      </c>
      <c r="Q6" s="28">
        <f>Q5+P6</f>
        <v/>
      </c>
      <c r="R6" s="27">
        <f>IF(AND(Q6&gt;=0,Q5&lt;0),A6,"")</f>
        <v/>
      </c>
    </row>
    <row r="7">
      <c r="A7" s="24" t="n">
        <v>2</v>
      </c>
      <c r="B7" s="24">
        <f>IF(A7&lt;=HoldYears,1,0)</f>
        <v/>
      </c>
      <c r="C7" s="25">
        <f>B7*MonthlyRent*12*(1+RentGrowth)^(A7-1)</f>
        <v/>
      </c>
      <c r="D7" s="25">
        <f>C7*Occupancy</f>
        <v/>
      </c>
      <c r="E7" s="25">
        <f>D7*MgmtPct</f>
        <v/>
      </c>
      <c r="F7" s="25">
        <f>D7*MaintPct</f>
        <v/>
      </c>
      <c r="G7" s="25">
        <f>B7*(PropTax+Insurance+HOA*12)*(1+CostGrowth)^(A7-1)</f>
        <v/>
      </c>
      <c r="H7" s="25">
        <f>D7-E7-F7-G7</f>
        <v/>
      </c>
      <c r="I7" s="25">
        <f>IF(OR(Loan=0,A7&gt;LoanYears),0,B7*-CUMIPMT(Rate/12,LoanYears*12,Loan,(A7-1)*12+1,A7*12,0))</f>
        <v/>
      </c>
      <c r="J7" s="25">
        <f>IF(OR(Loan=0,A7&gt;LoanYears),0,B7*-CUMPRINC(Rate/12,LoanYears*12,Loan,(A7-1)*12+1,A7*12,0))</f>
        <v/>
      </c>
      <c r="K7" s="25">
        <f>MAX(0,H7-I7)*IncomeTaxPct</f>
        <v/>
      </c>
      <c r="L7" s="26">
        <f>H7-I7-J7-K7</f>
        <v/>
      </c>
      <c r="M7" s="25">
        <f>IF(A7&gt;HoldYears,0,M6-J7)</f>
        <v/>
      </c>
      <c r="N7" s="25">
        <f>IF(A7&gt;HoldYears,0,Price*(1+Appreciation)^A7)</f>
        <v/>
      </c>
      <c r="O7" s="25">
        <f>IF(A7=HoldYears,N7*(1-SellPct)-M7-MAX(0,N7*(1-SellPct)-TotalCost)*CGTPct,0)</f>
        <v/>
      </c>
      <c r="P7" s="26">
        <f>L7+O7</f>
        <v/>
      </c>
      <c r="Q7" s="25">
        <f>Q6+P7</f>
        <v/>
      </c>
      <c r="R7" s="24">
        <f>IF(AND(Q7&gt;=0,Q6&lt;0),A7,"")</f>
        <v/>
      </c>
    </row>
    <row r="8">
      <c r="A8" s="27" t="n">
        <v>3</v>
      </c>
      <c r="B8" s="27">
        <f>IF(A8&lt;=HoldYears,1,0)</f>
        <v/>
      </c>
      <c r="C8" s="28">
        <f>B8*MonthlyRent*12*(1+RentGrowth)^(A8-1)</f>
        <v/>
      </c>
      <c r="D8" s="28">
        <f>C8*Occupancy</f>
        <v/>
      </c>
      <c r="E8" s="28">
        <f>D8*MgmtPct</f>
        <v/>
      </c>
      <c r="F8" s="28">
        <f>D8*MaintPct</f>
        <v/>
      </c>
      <c r="G8" s="28">
        <f>B8*(PropTax+Insurance+HOA*12)*(1+CostGrowth)^(A8-1)</f>
        <v/>
      </c>
      <c r="H8" s="28">
        <f>D8-E8-F8-G8</f>
        <v/>
      </c>
      <c r="I8" s="28">
        <f>IF(OR(Loan=0,A8&gt;LoanYears),0,B8*-CUMIPMT(Rate/12,LoanYears*12,Loan,(A8-1)*12+1,A8*12,0))</f>
        <v/>
      </c>
      <c r="J8" s="28">
        <f>IF(OR(Loan=0,A8&gt;LoanYears),0,B8*-CUMPRINC(Rate/12,LoanYears*12,Loan,(A8-1)*12+1,A8*12,0))</f>
        <v/>
      </c>
      <c r="K8" s="28">
        <f>MAX(0,H8-I8)*IncomeTaxPct</f>
        <v/>
      </c>
      <c r="L8" s="29">
        <f>H8-I8-J8-K8</f>
        <v/>
      </c>
      <c r="M8" s="28">
        <f>IF(A8&gt;HoldYears,0,M7-J8)</f>
        <v/>
      </c>
      <c r="N8" s="28">
        <f>IF(A8&gt;HoldYears,0,Price*(1+Appreciation)^A8)</f>
        <v/>
      </c>
      <c r="O8" s="28">
        <f>IF(A8=HoldYears,N8*(1-SellPct)-M8-MAX(0,N8*(1-SellPct)-TotalCost)*CGTPct,0)</f>
        <v/>
      </c>
      <c r="P8" s="29">
        <f>L8+O8</f>
        <v/>
      </c>
      <c r="Q8" s="28">
        <f>Q7+P8</f>
        <v/>
      </c>
      <c r="R8" s="27">
        <f>IF(AND(Q8&gt;=0,Q7&lt;0),A8,"")</f>
        <v/>
      </c>
    </row>
    <row r="9">
      <c r="A9" s="24" t="n">
        <v>4</v>
      </c>
      <c r="B9" s="24">
        <f>IF(A9&lt;=HoldYears,1,0)</f>
        <v/>
      </c>
      <c r="C9" s="25">
        <f>B9*MonthlyRent*12*(1+RentGrowth)^(A9-1)</f>
        <v/>
      </c>
      <c r="D9" s="25">
        <f>C9*Occupancy</f>
        <v/>
      </c>
      <c r="E9" s="25">
        <f>D9*MgmtPct</f>
        <v/>
      </c>
      <c r="F9" s="25">
        <f>D9*MaintPct</f>
        <v/>
      </c>
      <c r="G9" s="25">
        <f>B9*(PropTax+Insurance+HOA*12)*(1+CostGrowth)^(A9-1)</f>
        <v/>
      </c>
      <c r="H9" s="25">
        <f>D9-E9-F9-G9</f>
        <v/>
      </c>
      <c r="I9" s="25">
        <f>IF(OR(Loan=0,A9&gt;LoanYears),0,B9*-CUMIPMT(Rate/12,LoanYears*12,Loan,(A9-1)*12+1,A9*12,0))</f>
        <v/>
      </c>
      <c r="J9" s="25">
        <f>IF(OR(Loan=0,A9&gt;LoanYears),0,B9*-CUMPRINC(Rate/12,LoanYears*12,Loan,(A9-1)*12+1,A9*12,0))</f>
        <v/>
      </c>
      <c r="K9" s="25">
        <f>MAX(0,H9-I9)*IncomeTaxPct</f>
        <v/>
      </c>
      <c r="L9" s="26">
        <f>H9-I9-J9-K9</f>
        <v/>
      </c>
      <c r="M9" s="25">
        <f>IF(A9&gt;HoldYears,0,M8-J9)</f>
        <v/>
      </c>
      <c r="N9" s="25">
        <f>IF(A9&gt;HoldYears,0,Price*(1+Appreciation)^A9)</f>
        <v/>
      </c>
      <c r="O9" s="25">
        <f>IF(A9=HoldYears,N9*(1-SellPct)-M9-MAX(0,N9*(1-SellPct)-TotalCost)*CGTPct,0)</f>
        <v/>
      </c>
      <c r="P9" s="26">
        <f>L9+O9</f>
        <v/>
      </c>
      <c r="Q9" s="25">
        <f>Q8+P9</f>
        <v/>
      </c>
      <c r="R9" s="24">
        <f>IF(AND(Q9&gt;=0,Q8&lt;0),A9,"")</f>
        <v/>
      </c>
    </row>
    <row r="10">
      <c r="A10" s="27" t="n">
        <v>5</v>
      </c>
      <c r="B10" s="27">
        <f>IF(A10&lt;=HoldYears,1,0)</f>
        <v/>
      </c>
      <c r="C10" s="28">
        <f>B10*MonthlyRent*12*(1+RentGrowth)^(A10-1)</f>
        <v/>
      </c>
      <c r="D10" s="28">
        <f>C10*Occupancy</f>
        <v/>
      </c>
      <c r="E10" s="28">
        <f>D10*MgmtPct</f>
        <v/>
      </c>
      <c r="F10" s="28">
        <f>D10*MaintPct</f>
        <v/>
      </c>
      <c r="G10" s="28">
        <f>B10*(PropTax+Insurance+HOA*12)*(1+CostGrowth)^(A10-1)</f>
        <v/>
      </c>
      <c r="H10" s="28">
        <f>D10-E10-F10-G10</f>
        <v/>
      </c>
      <c r="I10" s="28">
        <f>IF(OR(Loan=0,A10&gt;LoanYears),0,B10*-CUMIPMT(Rate/12,LoanYears*12,Loan,(A10-1)*12+1,A10*12,0))</f>
        <v/>
      </c>
      <c r="J10" s="28">
        <f>IF(OR(Loan=0,A10&gt;LoanYears),0,B10*-CUMPRINC(Rate/12,LoanYears*12,Loan,(A10-1)*12+1,A10*12,0))</f>
        <v/>
      </c>
      <c r="K10" s="28">
        <f>MAX(0,H10-I10)*IncomeTaxPct</f>
        <v/>
      </c>
      <c r="L10" s="29">
        <f>H10-I10-J10-K10</f>
        <v/>
      </c>
      <c r="M10" s="28">
        <f>IF(A10&gt;HoldYears,0,M9-J10)</f>
        <v/>
      </c>
      <c r="N10" s="28">
        <f>IF(A10&gt;HoldYears,0,Price*(1+Appreciation)^A10)</f>
        <v/>
      </c>
      <c r="O10" s="28">
        <f>IF(A10=HoldYears,N10*(1-SellPct)-M10-MAX(0,N10*(1-SellPct)-TotalCost)*CGTPct,0)</f>
        <v/>
      </c>
      <c r="P10" s="29">
        <f>L10+O10</f>
        <v/>
      </c>
      <c r="Q10" s="28">
        <f>Q9+P10</f>
        <v/>
      </c>
      <c r="R10" s="27">
        <f>IF(AND(Q10&gt;=0,Q9&lt;0),A10,"")</f>
        <v/>
      </c>
    </row>
    <row r="11">
      <c r="A11" s="24" t="n">
        <v>6</v>
      </c>
      <c r="B11" s="24">
        <f>IF(A11&lt;=HoldYears,1,0)</f>
        <v/>
      </c>
      <c r="C11" s="25">
        <f>B11*MonthlyRent*12*(1+RentGrowth)^(A11-1)</f>
        <v/>
      </c>
      <c r="D11" s="25">
        <f>C11*Occupancy</f>
        <v/>
      </c>
      <c r="E11" s="25">
        <f>D11*MgmtPct</f>
        <v/>
      </c>
      <c r="F11" s="25">
        <f>D11*MaintPct</f>
        <v/>
      </c>
      <c r="G11" s="25">
        <f>B11*(PropTax+Insurance+HOA*12)*(1+CostGrowth)^(A11-1)</f>
        <v/>
      </c>
      <c r="H11" s="25">
        <f>D11-E11-F11-G11</f>
        <v/>
      </c>
      <c r="I11" s="25">
        <f>IF(OR(Loan=0,A11&gt;LoanYears),0,B11*-CUMIPMT(Rate/12,LoanYears*12,Loan,(A11-1)*12+1,A11*12,0))</f>
        <v/>
      </c>
      <c r="J11" s="25">
        <f>IF(OR(Loan=0,A11&gt;LoanYears),0,B11*-CUMPRINC(Rate/12,LoanYears*12,Loan,(A11-1)*12+1,A11*12,0))</f>
        <v/>
      </c>
      <c r="K11" s="25">
        <f>MAX(0,H11-I11)*IncomeTaxPct</f>
        <v/>
      </c>
      <c r="L11" s="26">
        <f>H11-I11-J11-K11</f>
        <v/>
      </c>
      <c r="M11" s="25">
        <f>IF(A11&gt;HoldYears,0,M10-J11)</f>
        <v/>
      </c>
      <c r="N11" s="25">
        <f>IF(A11&gt;HoldYears,0,Price*(1+Appreciation)^A11)</f>
        <v/>
      </c>
      <c r="O11" s="25">
        <f>IF(A11=HoldYears,N11*(1-SellPct)-M11-MAX(0,N11*(1-SellPct)-TotalCost)*CGTPct,0)</f>
        <v/>
      </c>
      <c r="P11" s="26">
        <f>L11+O11</f>
        <v/>
      </c>
      <c r="Q11" s="25">
        <f>Q10+P11</f>
        <v/>
      </c>
      <c r="R11" s="24">
        <f>IF(AND(Q11&gt;=0,Q10&lt;0),A11,"")</f>
        <v/>
      </c>
    </row>
    <row r="12">
      <c r="A12" s="27" t="n">
        <v>7</v>
      </c>
      <c r="B12" s="27">
        <f>IF(A12&lt;=HoldYears,1,0)</f>
        <v/>
      </c>
      <c r="C12" s="28">
        <f>B12*MonthlyRent*12*(1+RentGrowth)^(A12-1)</f>
        <v/>
      </c>
      <c r="D12" s="28">
        <f>C12*Occupancy</f>
        <v/>
      </c>
      <c r="E12" s="28">
        <f>D12*MgmtPct</f>
        <v/>
      </c>
      <c r="F12" s="28">
        <f>D12*MaintPct</f>
        <v/>
      </c>
      <c r="G12" s="28">
        <f>B12*(PropTax+Insurance+HOA*12)*(1+CostGrowth)^(A12-1)</f>
        <v/>
      </c>
      <c r="H12" s="28">
        <f>D12-E12-F12-G12</f>
        <v/>
      </c>
      <c r="I12" s="28">
        <f>IF(OR(Loan=0,A12&gt;LoanYears),0,B12*-CUMIPMT(Rate/12,LoanYears*12,Loan,(A12-1)*12+1,A12*12,0))</f>
        <v/>
      </c>
      <c r="J12" s="28">
        <f>IF(OR(Loan=0,A12&gt;LoanYears),0,B12*-CUMPRINC(Rate/12,LoanYears*12,Loan,(A12-1)*12+1,A12*12,0))</f>
        <v/>
      </c>
      <c r="K12" s="28">
        <f>MAX(0,H12-I12)*IncomeTaxPct</f>
        <v/>
      </c>
      <c r="L12" s="29">
        <f>H12-I12-J12-K12</f>
        <v/>
      </c>
      <c r="M12" s="28">
        <f>IF(A12&gt;HoldYears,0,M11-J12)</f>
        <v/>
      </c>
      <c r="N12" s="28">
        <f>IF(A12&gt;HoldYears,0,Price*(1+Appreciation)^A12)</f>
        <v/>
      </c>
      <c r="O12" s="28">
        <f>IF(A12=HoldYears,N12*(1-SellPct)-M12-MAX(0,N12*(1-SellPct)-TotalCost)*CGTPct,0)</f>
        <v/>
      </c>
      <c r="P12" s="29">
        <f>L12+O12</f>
        <v/>
      </c>
      <c r="Q12" s="28">
        <f>Q11+P12</f>
        <v/>
      </c>
      <c r="R12" s="27">
        <f>IF(AND(Q12&gt;=0,Q11&lt;0),A12,"")</f>
        <v/>
      </c>
    </row>
    <row r="13">
      <c r="A13" s="24" t="n">
        <v>8</v>
      </c>
      <c r="B13" s="24">
        <f>IF(A13&lt;=HoldYears,1,0)</f>
        <v/>
      </c>
      <c r="C13" s="25">
        <f>B13*MonthlyRent*12*(1+RentGrowth)^(A13-1)</f>
        <v/>
      </c>
      <c r="D13" s="25">
        <f>C13*Occupancy</f>
        <v/>
      </c>
      <c r="E13" s="25">
        <f>D13*MgmtPct</f>
        <v/>
      </c>
      <c r="F13" s="25">
        <f>D13*MaintPct</f>
        <v/>
      </c>
      <c r="G13" s="25">
        <f>B13*(PropTax+Insurance+HOA*12)*(1+CostGrowth)^(A13-1)</f>
        <v/>
      </c>
      <c r="H13" s="25">
        <f>D13-E13-F13-G13</f>
        <v/>
      </c>
      <c r="I13" s="25">
        <f>IF(OR(Loan=0,A13&gt;LoanYears),0,B13*-CUMIPMT(Rate/12,LoanYears*12,Loan,(A13-1)*12+1,A13*12,0))</f>
        <v/>
      </c>
      <c r="J13" s="25">
        <f>IF(OR(Loan=0,A13&gt;LoanYears),0,B13*-CUMPRINC(Rate/12,LoanYears*12,Loan,(A13-1)*12+1,A13*12,0))</f>
        <v/>
      </c>
      <c r="K13" s="25">
        <f>MAX(0,H13-I13)*IncomeTaxPct</f>
        <v/>
      </c>
      <c r="L13" s="26">
        <f>H13-I13-J13-K13</f>
        <v/>
      </c>
      <c r="M13" s="25">
        <f>IF(A13&gt;HoldYears,0,M12-J13)</f>
        <v/>
      </c>
      <c r="N13" s="25">
        <f>IF(A13&gt;HoldYears,0,Price*(1+Appreciation)^A13)</f>
        <v/>
      </c>
      <c r="O13" s="25">
        <f>IF(A13=HoldYears,N13*(1-SellPct)-M13-MAX(0,N13*(1-SellPct)-TotalCost)*CGTPct,0)</f>
        <v/>
      </c>
      <c r="P13" s="26">
        <f>L13+O13</f>
        <v/>
      </c>
      <c r="Q13" s="25">
        <f>Q12+P13</f>
        <v/>
      </c>
      <c r="R13" s="24">
        <f>IF(AND(Q13&gt;=0,Q12&lt;0),A13,"")</f>
        <v/>
      </c>
    </row>
    <row r="14">
      <c r="A14" s="27" t="n">
        <v>9</v>
      </c>
      <c r="B14" s="27">
        <f>IF(A14&lt;=HoldYears,1,0)</f>
        <v/>
      </c>
      <c r="C14" s="28">
        <f>B14*MonthlyRent*12*(1+RentGrowth)^(A14-1)</f>
        <v/>
      </c>
      <c r="D14" s="28">
        <f>C14*Occupancy</f>
        <v/>
      </c>
      <c r="E14" s="28">
        <f>D14*MgmtPct</f>
        <v/>
      </c>
      <c r="F14" s="28">
        <f>D14*MaintPct</f>
        <v/>
      </c>
      <c r="G14" s="28">
        <f>B14*(PropTax+Insurance+HOA*12)*(1+CostGrowth)^(A14-1)</f>
        <v/>
      </c>
      <c r="H14" s="28">
        <f>D14-E14-F14-G14</f>
        <v/>
      </c>
      <c r="I14" s="28">
        <f>IF(OR(Loan=0,A14&gt;LoanYears),0,B14*-CUMIPMT(Rate/12,LoanYears*12,Loan,(A14-1)*12+1,A14*12,0))</f>
        <v/>
      </c>
      <c r="J14" s="28">
        <f>IF(OR(Loan=0,A14&gt;LoanYears),0,B14*-CUMPRINC(Rate/12,LoanYears*12,Loan,(A14-1)*12+1,A14*12,0))</f>
        <v/>
      </c>
      <c r="K14" s="28">
        <f>MAX(0,H14-I14)*IncomeTaxPct</f>
        <v/>
      </c>
      <c r="L14" s="29">
        <f>H14-I14-J14-K14</f>
        <v/>
      </c>
      <c r="M14" s="28">
        <f>IF(A14&gt;HoldYears,0,M13-J14)</f>
        <v/>
      </c>
      <c r="N14" s="28">
        <f>IF(A14&gt;HoldYears,0,Price*(1+Appreciation)^A14)</f>
        <v/>
      </c>
      <c r="O14" s="28">
        <f>IF(A14=HoldYears,N14*(1-SellPct)-M14-MAX(0,N14*(1-SellPct)-TotalCost)*CGTPct,0)</f>
        <v/>
      </c>
      <c r="P14" s="29">
        <f>L14+O14</f>
        <v/>
      </c>
      <c r="Q14" s="28">
        <f>Q13+P14</f>
        <v/>
      </c>
      <c r="R14" s="27">
        <f>IF(AND(Q14&gt;=0,Q13&lt;0),A14,"")</f>
        <v/>
      </c>
    </row>
    <row r="15">
      <c r="A15" s="24" t="n">
        <v>10</v>
      </c>
      <c r="B15" s="24">
        <f>IF(A15&lt;=HoldYears,1,0)</f>
        <v/>
      </c>
      <c r="C15" s="25">
        <f>B15*MonthlyRent*12*(1+RentGrowth)^(A15-1)</f>
        <v/>
      </c>
      <c r="D15" s="25">
        <f>C15*Occupancy</f>
        <v/>
      </c>
      <c r="E15" s="25">
        <f>D15*MgmtPct</f>
        <v/>
      </c>
      <c r="F15" s="25">
        <f>D15*MaintPct</f>
        <v/>
      </c>
      <c r="G15" s="25">
        <f>B15*(PropTax+Insurance+HOA*12)*(1+CostGrowth)^(A15-1)</f>
        <v/>
      </c>
      <c r="H15" s="25">
        <f>D15-E15-F15-G15</f>
        <v/>
      </c>
      <c r="I15" s="25">
        <f>IF(OR(Loan=0,A15&gt;LoanYears),0,B15*-CUMIPMT(Rate/12,LoanYears*12,Loan,(A15-1)*12+1,A15*12,0))</f>
        <v/>
      </c>
      <c r="J15" s="25">
        <f>IF(OR(Loan=0,A15&gt;LoanYears),0,B15*-CUMPRINC(Rate/12,LoanYears*12,Loan,(A15-1)*12+1,A15*12,0))</f>
        <v/>
      </c>
      <c r="K15" s="25">
        <f>MAX(0,H15-I15)*IncomeTaxPct</f>
        <v/>
      </c>
      <c r="L15" s="26">
        <f>H15-I15-J15-K15</f>
        <v/>
      </c>
      <c r="M15" s="25">
        <f>IF(A15&gt;HoldYears,0,M14-J15)</f>
        <v/>
      </c>
      <c r="N15" s="25">
        <f>IF(A15&gt;HoldYears,0,Price*(1+Appreciation)^A15)</f>
        <v/>
      </c>
      <c r="O15" s="25">
        <f>IF(A15=HoldYears,N15*(1-SellPct)-M15-MAX(0,N15*(1-SellPct)-TotalCost)*CGTPct,0)</f>
        <v/>
      </c>
      <c r="P15" s="26">
        <f>L15+O15</f>
        <v/>
      </c>
      <c r="Q15" s="25">
        <f>Q14+P15</f>
        <v/>
      </c>
      <c r="R15" s="24">
        <f>IF(AND(Q15&gt;=0,Q14&lt;0),A15,"")</f>
        <v/>
      </c>
    </row>
    <row r="16">
      <c r="A16" s="27" t="n">
        <v>11</v>
      </c>
      <c r="B16" s="27">
        <f>IF(A16&lt;=HoldYears,1,0)</f>
        <v/>
      </c>
      <c r="C16" s="28">
        <f>B16*MonthlyRent*12*(1+RentGrowth)^(A16-1)</f>
        <v/>
      </c>
      <c r="D16" s="28">
        <f>C16*Occupancy</f>
        <v/>
      </c>
      <c r="E16" s="28">
        <f>D16*MgmtPct</f>
        <v/>
      </c>
      <c r="F16" s="28">
        <f>D16*MaintPct</f>
        <v/>
      </c>
      <c r="G16" s="28">
        <f>B16*(PropTax+Insurance+HOA*12)*(1+CostGrowth)^(A16-1)</f>
        <v/>
      </c>
      <c r="H16" s="28">
        <f>D16-E16-F16-G16</f>
        <v/>
      </c>
      <c r="I16" s="28">
        <f>IF(OR(Loan=0,A16&gt;LoanYears),0,B16*-CUMIPMT(Rate/12,LoanYears*12,Loan,(A16-1)*12+1,A16*12,0))</f>
        <v/>
      </c>
      <c r="J16" s="28">
        <f>IF(OR(Loan=0,A16&gt;LoanYears),0,B16*-CUMPRINC(Rate/12,LoanYears*12,Loan,(A16-1)*12+1,A16*12,0))</f>
        <v/>
      </c>
      <c r="K16" s="28">
        <f>MAX(0,H16-I16)*IncomeTaxPct</f>
        <v/>
      </c>
      <c r="L16" s="29">
        <f>H16-I16-J16-K16</f>
        <v/>
      </c>
      <c r="M16" s="28">
        <f>IF(A16&gt;HoldYears,0,M15-J16)</f>
        <v/>
      </c>
      <c r="N16" s="28">
        <f>IF(A16&gt;HoldYears,0,Price*(1+Appreciation)^A16)</f>
        <v/>
      </c>
      <c r="O16" s="28">
        <f>IF(A16=HoldYears,N16*(1-SellPct)-M16-MAX(0,N16*(1-SellPct)-TotalCost)*CGTPct,0)</f>
        <v/>
      </c>
      <c r="P16" s="29">
        <f>L16+O16</f>
        <v/>
      </c>
      <c r="Q16" s="28">
        <f>Q15+P16</f>
        <v/>
      </c>
      <c r="R16" s="27">
        <f>IF(AND(Q16&gt;=0,Q15&lt;0),A16,"")</f>
        <v/>
      </c>
    </row>
    <row r="17">
      <c r="A17" s="24" t="n">
        <v>12</v>
      </c>
      <c r="B17" s="24">
        <f>IF(A17&lt;=HoldYears,1,0)</f>
        <v/>
      </c>
      <c r="C17" s="25">
        <f>B17*MonthlyRent*12*(1+RentGrowth)^(A17-1)</f>
        <v/>
      </c>
      <c r="D17" s="25">
        <f>C17*Occupancy</f>
        <v/>
      </c>
      <c r="E17" s="25">
        <f>D17*MgmtPct</f>
        <v/>
      </c>
      <c r="F17" s="25">
        <f>D17*MaintPct</f>
        <v/>
      </c>
      <c r="G17" s="25">
        <f>B17*(PropTax+Insurance+HOA*12)*(1+CostGrowth)^(A17-1)</f>
        <v/>
      </c>
      <c r="H17" s="25">
        <f>D17-E17-F17-G17</f>
        <v/>
      </c>
      <c r="I17" s="25">
        <f>IF(OR(Loan=0,A17&gt;LoanYears),0,B17*-CUMIPMT(Rate/12,LoanYears*12,Loan,(A17-1)*12+1,A17*12,0))</f>
        <v/>
      </c>
      <c r="J17" s="25">
        <f>IF(OR(Loan=0,A17&gt;LoanYears),0,B17*-CUMPRINC(Rate/12,LoanYears*12,Loan,(A17-1)*12+1,A17*12,0))</f>
        <v/>
      </c>
      <c r="K17" s="25">
        <f>MAX(0,H17-I17)*IncomeTaxPct</f>
        <v/>
      </c>
      <c r="L17" s="26">
        <f>H17-I17-J17-K17</f>
        <v/>
      </c>
      <c r="M17" s="25">
        <f>IF(A17&gt;HoldYears,0,M16-J17)</f>
        <v/>
      </c>
      <c r="N17" s="25">
        <f>IF(A17&gt;HoldYears,0,Price*(1+Appreciation)^A17)</f>
        <v/>
      </c>
      <c r="O17" s="25">
        <f>IF(A17=HoldYears,N17*(1-SellPct)-M17-MAX(0,N17*(1-SellPct)-TotalCost)*CGTPct,0)</f>
        <v/>
      </c>
      <c r="P17" s="26">
        <f>L17+O17</f>
        <v/>
      </c>
      <c r="Q17" s="25">
        <f>Q16+P17</f>
        <v/>
      </c>
      <c r="R17" s="24">
        <f>IF(AND(Q17&gt;=0,Q16&lt;0),A17,"")</f>
        <v/>
      </c>
    </row>
    <row r="18">
      <c r="A18" s="27" t="n">
        <v>13</v>
      </c>
      <c r="B18" s="27">
        <f>IF(A18&lt;=HoldYears,1,0)</f>
        <v/>
      </c>
      <c r="C18" s="28">
        <f>B18*MonthlyRent*12*(1+RentGrowth)^(A18-1)</f>
        <v/>
      </c>
      <c r="D18" s="28">
        <f>C18*Occupancy</f>
        <v/>
      </c>
      <c r="E18" s="28">
        <f>D18*MgmtPct</f>
        <v/>
      </c>
      <c r="F18" s="28">
        <f>D18*MaintPct</f>
        <v/>
      </c>
      <c r="G18" s="28">
        <f>B18*(PropTax+Insurance+HOA*12)*(1+CostGrowth)^(A18-1)</f>
        <v/>
      </c>
      <c r="H18" s="28">
        <f>D18-E18-F18-G18</f>
        <v/>
      </c>
      <c r="I18" s="28">
        <f>IF(OR(Loan=0,A18&gt;LoanYears),0,B18*-CUMIPMT(Rate/12,LoanYears*12,Loan,(A18-1)*12+1,A18*12,0))</f>
        <v/>
      </c>
      <c r="J18" s="28">
        <f>IF(OR(Loan=0,A18&gt;LoanYears),0,B18*-CUMPRINC(Rate/12,LoanYears*12,Loan,(A18-1)*12+1,A18*12,0))</f>
        <v/>
      </c>
      <c r="K18" s="28">
        <f>MAX(0,H18-I18)*IncomeTaxPct</f>
        <v/>
      </c>
      <c r="L18" s="29">
        <f>H18-I18-J18-K18</f>
        <v/>
      </c>
      <c r="M18" s="28">
        <f>IF(A18&gt;HoldYears,0,M17-J18)</f>
        <v/>
      </c>
      <c r="N18" s="28">
        <f>IF(A18&gt;HoldYears,0,Price*(1+Appreciation)^A18)</f>
        <v/>
      </c>
      <c r="O18" s="28">
        <f>IF(A18=HoldYears,N18*(1-SellPct)-M18-MAX(0,N18*(1-SellPct)-TotalCost)*CGTPct,0)</f>
        <v/>
      </c>
      <c r="P18" s="29">
        <f>L18+O18</f>
        <v/>
      </c>
      <c r="Q18" s="28">
        <f>Q17+P18</f>
        <v/>
      </c>
      <c r="R18" s="27">
        <f>IF(AND(Q18&gt;=0,Q17&lt;0),A18,"")</f>
        <v/>
      </c>
    </row>
    <row r="19">
      <c r="A19" s="24" t="n">
        <v>14</v>
      </c>
      <c r="B19" s="24">
        <f>IF(A19&lt;=HoldYears,1,0)</f>
        <v/>
      </c>
      <c r="C19" s="25">
        <f>B19*MonthlyRent*12*(1+RentGrowth)^(A19-1)</f>
        <v/>
      </c>
      <c r="D19" s="25">
        <f>C19*Occupancy</f>
        <v/>
      </c>
      <c r="E19" s="25">
        <f>D19*MgmtPct</f>
        <v/>
      </c>
      <c r="F19" s="25">
        <f>D19*MaintPct</f>
        <v/>
      </c>
      <c r="G19" s="25">
        <f>B19*(PropTax+Insurance+HOA*12)*(1+CostGrowth)^(A19-1)</f>
        <v/>
      </c>
      <c r="H19" s="25">
        <f>D19-E19-F19-G19</f>
        <v/>
      </c>
      <c r="I19" s="25">
        <f>IF(OR(Loan=0,A19&gt;LoanYears),0,B19*-CUMIPMT(Rate/12,LoanYears*12,Loan,(A19-1)*12+1,A19*12,0))</f>
        <v/>
      </c>
      <c r="J19" s="25">
        <f>IF(OR(Loan=0,A19&gt;LoanYears),0,B19*-CUMPRINC(Rate/12,LoanYears*12,Loan,(A19-1)*12+1,A19*12,0))</f>
        <v/>
      </c>
      <c r="K19" s="25">
        <f>MAX(0,H19-I19)*IncomeTaxPct</f>
        <v/>
      </c>
      <c r="L19" s="26">
        <f>H19-I19-J19-K19</f>
        <v/>
      </c>
      <c r="M19" s="25">
        <f>IF(A19&gt;HoldYears,0,M18-J19)</f>
        <v/>
      </c>
      <c r="N19" s="25">
        <f>IF(A19&gt;HoldYears,0,Price*(1+Appreciation)^A19)</f>
        <v/>
      </c>
      <c r="O19" s="25">
        <f>IF(A19=HoldYears,N19*(1-SellPct)-M19-MAX(0,N19*(1-SellPct)-TotalCost)*CGTPct,0)</f>
        <v/>
      </c>
      <c r="P19" s="26">
        <f>L19+O19</f>
        <v/>
      </c>
      <c r="Q19" s="25">
        <f>Q18+P19</f>
        <v/>
      </c>
      <c r="R19" s="24">
        <f>IF(AND(Q19&gt;=0,Q18&lt;0),A19,"")</f>
        <v/>
      </c>
    </row>
    <row r="20">
      <c r="A20" s="27" t="n">
        <v>15</v>
      </c>
      <c r="B20" s="27">
        <f>IF(A20&lt;=HoldYears,1,0)</f>
        <v/>
      </c>
      <c r="C20" s="28">
        <f>B20*MonthlyRent*12*(1+RentGrowth)^(A20-1)</f>
        <v/>
      </c>
      <c r="D20" s="28">
        <f>C20*Occupancy</f>
        <v/>
      </c>
      <c r="E20" s="28">
        <f>D20*MgmtPct</f>
        <v/>
      </c>
      <c r="F20" s="28">
        <f>D20*MaintPct</f>
        <v/>
      </c>
      <c r="G20" s="28">
        <f>B20*(PropTax+Insurance+HOA*12)*(1+CostGrowth)^(A20-1)</f>
        <v/>
      </c>
      <c r="H20" s="28">
        <f>D20-E20-F20-G20</f>
        <v/>
      </c>
      <c r="I20" s="28">
        <f>IF(OR(Loan=0,A20&gt;LoanYears),0,B20*-CUMIPMT(Rate/12,LoanYears*12,Loan,(A20-1)*12+1,A20*12,0))</f>
        <v/>
      </c>
      <c r="J20" s="28">
        <f>IF(OR(Loan=0,A20&gt;LoanYears),0,B20*-CUMPRINC(Rate/12,LoanYears*12,Loan,(A20-1)*12+1,A20*12,0))</f>
        <v/>
      </c>
      <c r="K20" s="28">
        <f>MAX(0,H20-I20)*IncomeTaxPct</f>
        <v/>
      </c>
      <c r="L20" s="29">
        <f>H20-I20-J20-K20</f>
        <v/>
      </c>
      <c r="M20" s="28">
        <f>IF(A20&gt;HoldYears,0,M19-J20)</f>
        <v/>
      </c>
      <c r="N20" s="28">
        <f>IF(A20&gt;HoldYears,0,Price*(1+Appreciation)^A20)</f>
        <v/>
      </c>
      <c r="O20" s="28">
        <f>IF(A20=HoldYears,N20*(1-SellPct)-M20-MAX(0,N20*(1-SellPct)-TotalCost)*CGTPct,0)</f>
        <v/>
      </c>
      <c r="P20" s="29">
        <f>L20+O20</f>
        <v/>
      </c>
      <c r="Q20" s="28">
        <f>Q19+P20</f>
        <v/>
      </c>
      <c r="R20" s="27">
        <f>IF(AND(Q20&gt;=0,Q19&lt;0),A20,"")</f>
        <v/>
      </c>
    </row>
    <row r="21">
      <c r="A21" s="24" t="n">
        <v>16</v>
      </c>
      <c r="B21" s="24">
        <f>IF(A21&lt;=HoldYears,1,0)</f>
        <v/>
      </c>
      <c r="C21" s="25">
        <f>B21*MonthlyRent*12*(1+RentGrowth)^(A21-1)</f>
        <v/>
      </c>
      <c r="D21" s="25">
        <f>C21*Occupancy</f>
        <v/>
      </c>
      <c r="E21" s="25">
        <f>D21*MgmtPct</f>
        <v/>
      </c>
      <c r="F21" s="25">
        <f>D21*MaintPct</f>
        <v/>
      </c>
      <c r="G21" s="25">
        <f>B21*(PropTax+Insurance+HOA*12)*(1+CostGrowth)^(A21-1)</f>
        <v/>
      </c>
      <c r="H21" s="25">
        <f>D21-E21-F21-G21</f>
        <v/>
      </c>
      <c r="I21" s="25">
        <f>IF(OR(Loan=0,A21&gt;LoanYears),0,B21*-CUMIPMT(Rate/12,LoanYears*12,Loan,(A21-1)*12+1,A21*12,0))</f>
        <v/>
      </c>
      <c r="J21" s="25">
        <f>IF(OR(Loan=0,A21&gt;LoanYears),0,B21*-CUMPRINC(Rate/12,LoanYears*12,Loan,(A21-1)*12+1,A21*12,0))</f>
        <v/>
      </c>
      <c r="K21" s="25">
        <f>MAX(0,H21-I21)*IncomeTaxPct</f>
        <v/>
      </c>
      <c r="L21" s="26">
        <f>H21-I21-J21-K21</f>
        <v/>
      </c>
      <c r="M21" s="25">
        <f>IF(A21&gt;HoldYears,0,M20-J21)</f>
        <v/>
      </c>
      <c r="N21" s="25">
        <f>IF(A21&gt;HoldYears,0,Price*(1+Appreciation)^A21)</f>
        <v/>
      </c>
      <c r="O21" s="25">
        <f>IF(A21=HoldYears,N21*(1-SellPct)-M21-MAX(0,N21*(1-SellPct)-TotalCost)*CGTPct,0)</f>
        <v/>
      </c>
      <c r="P21" s="26">
        <f>L21+O21</f>
        <v/>
      </c>
      <c r="Q21" s="25">
        <f>Q20+P21</f>
        <v/>
      </c>
      <c r="R21" s="24">
        <f>IF(AND(Q21&gt;=0,Q20&lt;0),A21,"")</f>
        <v/>
      </c>
    </row>
    <row r="22">
      <c r="A22" s="27" t="n">
        <v>17</v>
      </c>
      <c r="B22" s="27">
        <f>IF(A22&lt;=HoldYears,1,0)</f>
        <v/>
      </c>
      <c r="C22" s="28">
        <f>B22*MonthlyRent*12*(1+RentGrowth)^(A22-1)</f>
        <v/>
      </c>
      <c r="D22" s="28">
        <f>C22*Occupancy</f>
        <v/>
      </c>
      <c r="E22" s="28">
        <f>D22*MgmtPct</f>
        <v/>
      </c>
      <c r="F22" s="28">
        <f>D22*MaintPct</f>
        <v/>
      </c>
      <c r="G22" s="28">
        <f>B22*(PropTax+Insurance+HOA*12)*(1+CostGrowth)^(A22-1)</f>
        <v/>
      </c>
      <c r="H22" s="28">
        <f>D22-E22-F22-G22</f>
        <v/>
      </c>
      <c r="I22" s="28">
        <f>IF(OR(Loan=0,A22&gt;LoanYears),0,B22*-CUMIPMT(Rate/12,LoanYears*12,Loan,(A22-1)*12+1,A22*12,0))</f>
        <v/>
      </c>
      <c r="J22" s="28">
        <f>IF(OR(Loan=0,A22&gt;LoanYears),0,B22*-CUMPRINC(Rate/12,LoanYears*12,Loan,(A22-1)*12+1,A22*12,0))</f>
        <v/>
      </c>
      <c r="K22" s="28">
        <f>MAX(0,H22-I22)*IncomeTaxPct</f>
        <v/>
      </c>
      <c r="L22" s="29">
        <f>H22-I22-J22-K22</f>
        <v/>
      </c>
      <c r="M22" s="28">
        <f>IF(A22&gt;HoldYears,0,M21-J22)</f>
        <v/>
      </c>
      <c r="N22" s="28">
        <f>IF(A22&gt;HoldYears,0,Price*(1+Appreciation)^A22)</f>
        <v/>
      </c>
      <c r="O22" s="28">
        <f>IF(A22=HoldYears,N22*(1-SellPct)-M22-MAX(0,N22*(1-SellPct)-TotalCost)*CGTPct,0)</f>
        <v/>
      </c>
      <c r="P22" s="29">
        <f>L22+O22</f>
        <v/>
      </c>
      <c r="Q22" s="28">
        <f>Q21+P22</f>
        <v/>
      </c>
      <c r="R22" s="27">
        <f>IF(AND(Q22&gt;=0,Q21&lt;0),A22,"")</f>
        <v/>
      </c>
    </row>
    <row r="23">
      <c r="A23" s="24" t="n">
        <v>18</v>
      </c>
      <c r="B23" s="24">
        <f>IF(A23&lt;=HoldYears,1,0)</f>
        <v/>
      </c>
      <c r="C23" s="25">
        <f>B23*MonthlyRent*12*(1+RentGrowth)^(A23-1)</f>
        <v/>
      </c>
      <c r="D23" s="25">
        <f>C23*Occupancy</f>
        <v/>
      </c>
      <c r="E23" s="25">
        <f>D23*MgmtPct</f>
        <v/>
      </c>
      <c r="F23" s="25">
        <f>D23*MaintPct</f>
        <v/>
      </c>
      <c r="G23" s="25">
        <f>B23*(PropTax+Insurance+HOA*12)*(1+CostGrowth)^(A23-1)</f>
        <v/>
      </c>
      <c r="H23" s="25">
        <f>D23-E23-F23-G23</f>
        <v/>
      </c>
      <c r="I23" s="25">
        <f>IF(OR(Loan=0,A23&gt;LoanYears),0,B23*-CUMIPMT(Rate/12,LoanYears*12,Loan,(A23-1)*12+1,A23*12,0))</f>
        <v/>
      </c>
      <c r="J23" s="25">
        <f>IF(OR(Loan=0,A23&gt;LoanYears),0,B23*-CUMPRINC(Rate/12,LoanYears*12,Loan,(A23-1)*12+1,A23*12,0))</f>
        <v/>
      </c>
      <c r="K23" s="25">
        <f>MAX(0,H23-I23)*IncomeTaxPct</f>
        <v/>
      </c>
      <c r="L23" s="26">
        <f>H23-I23-J23-K23</f>
        <v/>
      </c>
      <c r="M23" s="25">
        <f>IF(A23&gt;HoldYears,0,M22-J23)</f>
        <v/>
      </c>
      <c r="N23" s="25">
        <f>IF(A23&gt;HoldYears,0,Price*(1+Appreciation)^A23)</f>
        <v/>
      </c>
      <c r="O23" s="25">
        <f>IF(A23=HoldYears,N23*(1-SellPct)-M23-MAX(0,N23*(1-SellPct)-TotalCost)*CGTPct,0)</f>
        <v/>
      </c>
      <c r="P23" s="26">
        <f>L23+O23</f>
        <v/>
      </c>
      <c r="Q23" s="25">
        <f>Q22+P23</f>
        <v/>
      </c>
      <c r="R23" s="24">
        <f>IF(AND(Q23&gt;=0,Q22&lt;0),A23,"")</f>
        <v/>
      </c>
    </row>
    <row r="24">
      <c r="A24" s="27" t="n">
        <v>19</v>
      </c>
      <c r="B24" s="27">
        <f>IF(A24&lt;=HoldYears,1,0)</f>
        <v/>
      </c>
      <c r="C24" s="28">
        <f>B24*MonthlyRent*12*(1+RentGrowth)^(A24-1)</f>
        <v/>
      </c>
      <c r="D24" s="28">
        <f>C24*Occupancy</f>
        <v/>
      </c>
      <c r="E24" s="28">
        <f>D24*MgmtPct</f>
        <v/>
      </c>
      <c r="F24" s="28">
        <f>D24*MaintPct</f>
        <v/>
      </c>
      <c r="G24" s="28">
        <f>B24*(PropTax+Insurance+HOA*12)*(1+CostGrowth)^(A24-1)</f>
        <v/>
      </c>
      <c r="H24" s="28">
        <f>D24-E24-F24-G24</f>
        <v/>
      </c>
      <c r="I24" s="28">
        <f>IF(OR(Loan=0,A24&gt;LoanYears),0,B24*-CUMIPMT(Rate/12,LoanYears*12,Loan,(A24-1)*12+1,A24*12,0))</f>
        <v/>
      </c>
      <c r="J24" s="28">
        <f>IF(OR(Loan=0,A24&gt;LoanYears),0,B24*-CUMPRINC(Rate/12,LoanYears*12,Loan,(A24-1)*12+1,A24*12,0))</f>
        <v/>
      </c>
      <c r="K24" s="28">
        <f>MAX(0,H24-I24)*IncomeTaxPct</f>
        <v/>
      </c>
      <c r="L24" s="29">
        <f>H24-I24-J24-K24</f>
        <v/>
      </c>
      <c r="M24" s="28">
        <f>IF(A24&gt;HoldYears,0,M23-J24)</f>
        <v/>
      </c>
      <c r="N24" s="28">
        <f>IF(A24&gt;HoldYears,0,Price*(1+Appreciation)^A24)</f>
        <v/>
      </c>
      <c r="O24" s="28">
        <f>IF(A24=HoldYears,N24*(1-SellPct)-M24-MAX(0,N24*(1-SellPct)-TotalCost)*CGTPct,0)</f>
        <v/>
      </c>
      <c r="P24" s="29">
        <f>L24+O24</f>
        <v/>
      </c>
      <c r="Q24" s="28">
        <f>Q23+P24</f>
        <v/>
      </c>
      <c r="R24" s="27">
        <f>IF(AND(Q24&gt;=0,Q23&lt;0),A24,"")</f>
        <v/>
      </c>
    </row>
    <row r="25">
      <c r="A25" s="24" t="n">
        <v>20</v>
      </c>
      <c r="B25" s="24">
        <f>IF(A25&lt;=HoldYears,1,0)</f>
        <v/>
      </c>
      <c r="C25" s="25">
        <f>B25*MonthlyRent*12*(1+RentGrowth)^(A25-1)</f>
        <v/>
      </c>
      <c r="D25" s="25">
        <f>C25*Occupancy</f>
        <v/>
      </c>
      <c r="E25" s="25">
        <f>D25*MgmtPct</f>
        <v/>
      </c>
      <c r="F25" s="25">
        <f>D25*MaintPct</f>
        <v/>
      </c>
      <c r="G25" s="25">
        <f>B25*(PropTax+Insurance+HOA*12)*(1+CostGrowth)^(A25-1)</f>
        <v/>
      </c>
      <c r="H25" s="25">
        <f>D25-E25-F25-G25</f>
        <v/>
      </c>
      <c r="I25" s="25">
        <f>IF(OR(Loan=0,A25&gt;LoanYears),0,B25*-CUMIPMT(Rate/12,LoanYears*12,Loan,(A25-1)*12+1,A25*12,0))</f>
        <v/>
      </c>
      <c r="J25" s="25">
        <f>IF(OR(Loan=0,A25&gt;LoanYears),0,B25*-CUMPRINC(Rate/12,LoanYears*12,Loan,(A25-1)*12+1,A25*12,0))</f>
        <v/>
      </c>
      <c r="K25" s="25">
        <f>MAX(0,H25-I25)*IncomeTaxPct</f>
        <v/>
      </c>
      <c r="L25" s="26">
        <f>H25-I25-J25-K25</f>
        <v/>
      </c>
      <c r="M25" s="25">
        <f>IF(A25&gt;HoldYears,0,M24-J25)</f>
        <v/>
      </c>
      <c r="N25" s="25">
        <f>IF(A25&gt;HoldYears,0,Price*(1+Appreciation)^A25)</f>
        <v/>
      </c>
      <c r="O25" s="25">
        <f>IF(A25=HoldYears,N25*(1-SellPct)-M25-MAX(0,N25*(1-SellPct)-TotalCost)*CGTPct,0)</f>
        <v/>
      </c>
      <c r="P25" s="26">
        <f>L25+O25</f>
        <v/>
      </c>
      <c r="Q25" s="25">
        <f>Q24+P25</f>
        <v/>
      </c>
      <c r="R25" s="24">
        <f>IF(AND(Q25&gt;=0,Q24&lt;0),A25,"")</f>
        <v/>
      </c>
    </row>
  </sheetData>
  <mergeCells count="1">
    <mergeCell ref="A2:R2"/>
  </mergeCells>
  <pageMargins left="0.75" right="0.75" top="1" bottom="1" header="0.5" footer="0.5"/>
  <pageSetup orientation="landscape" fitToWidth="1"/>
</worksheet>
</file>

<file path=xl/worksheets/sheet5.xml><?xml version="1.0" encoding="utf-8"?>
<worksheet xmlns="http://schemas.openxmlformats.org/spreadsheetml/2006/main">
  <sheetPr>
    <tabColor rgb="00002FA7"/>
    <outlinePr summaryBelow="1" summaryRight="1"/>
    <pageSetUpPr fitToPage="1"/>
  </sheetPr>
  <dimension ref="A1:C12"/>
  <sheetViews>
    <sheetView showGridLines="0" rightToLeft="1" workbookViewId="0">
      <selection activeCell="A1" sqref="A1"/>
    </sheetView>
  </sheetViews>
  <sheetFormatPr baseColWidth="8" defaultRowHeight="15"/>
  <cols>
    <col width="38" customWidth="1" min="1" max="1"/>
    <col width="18" customWidth="1" min="2" max="2"/>
    <col width="90" customWidth="1" min="3" max="3"/>
  </cols>
  <sheetData>
    <row r="1">
      <c r="A1" s="1" t="inlineStr">
        <is>
          <t>חישובי ביניים</t>
        </is>
      </c>
    </row>
    <row r="2" ht="36" customHeight="1">
      <c r="A2" s="5" t="inlineStr">
        <is>
          <t>המספרים שמחברים בין הנתונים לתוצאה. מחושב אוטומטית.</t>
        </is>
      </c>
    </row>
    <row r="4" ht="28" customHeight="1">
      <c r="A4" s="2" t="inlineStr">
        <is>
          <t>עלויות רכישה (מסים, נוטריון, עו״ד, תיווך)</t>
        </is>
      </c>
      <c r="B4" s="30">
        <f>Price*(TaxBuyPct+NotaryPct+LegalPct+AgentPct)</f>
        <v/>
      </c>
      <c r="C4" s="5" t="inlineStr">
        <is>
          <t>כל מה שמשלמים מעבר למחיר כדי שהנכס יהיה רשום על שמכם.</t>
        </is>
      </c>
    </row>
    <row r="5" ht="28" customHeight="1">
      <c r="A5" s="2" t="inlineStr">
        <is>
          <t>עלות כוללת של העסקה</t>
        </is>
      </c>
      <c r="B5" s="30">
        <f>Price+BuyCosts+Renovation+Furnishing</f>
        <v/>
      </c>
      <c r="C5" s="5" t="inlineStr">
        <is>
          <t>המחיר + עלויות הרכישה + שיפוץ וריהוט. זה הסכום שהנכס עולה לכם באמת.</t>
        </is>
      </c>
    </row>
    <row r="6" ht="28" customHeight="1">
      <c r="A6" s="2" t="inlineStr">
        <is>
          <t>גובה המשכנתא</t>
        </is>
      </c>
      <c r="B6" s="30">
        <f>Price*LTV</f>
        <v/>
      </c>
      <c r="C6" s="5" t="inlineStr">
        <is>
          <t>החלק שהבנק מממן.</t>
        </is>
      </c>
    </row>
    <row r="7" ht="28" customHeight="1">
      <c r="A7" s="2" t="inlineStr">
        <is>
          <t>עמלות הלוואה</t>
        </is>
      </c>
      <c r="B7" s="30">
        <f>Loan*LoanFeePct</f>
        <v/>
      </c>
      <c r="C7" s="5" t="inlineStr">
        <is>
          <t>משולמות בתחילת הדרך.</t>
        </is>
      </c>
    </row>
    <row r="8" ht="28" customHeight="1">
      <c r="A8" s="2" t="inlineStr">
        <is>
          <t>הון עצמי שתצטרכו להביא</t>
        </is>
      </c>
      <c r="B8" s="30">
        <f>TotalCost-Loan+LoanFees</f>
        <v/>
      </c>
      <c r="C8" s="5" t="inlineStr">
        <is>
          <t>הכסף שיוצא מהכיס שלכם ביום הקנייה, כולל כל העלויות.</t>
        </is>
      </c>
    </row>
    <row r="9" ht="28" customHeight="1">
      <c r="A9" s="2" t="inlineStr">
        <is>
          <t>הון עצמי בשקלים</t>
        </is>
      </c>
      <c r="B9" s="31">
        <f>Equity*FX</f>
        <v/>
      </c>
      <c r="C9" s="5" t="inlineStr">
        <is>
          <t>אותו סכום בשקלים, לפי השער שהזנתם.</t>
        </is>
      </c>
    </row>
    <row r="10" ht="28" customHeight="1">
      <c r="A10" s="2" t="inlineStr">
        <is>
          <t>החזר משכנתא חודשי</t>
        </is>
      </c>
      <c r="B10" s="30">
        <f>IF(Loan=0,0,PMT(Rate/12,LoanYears*12,-Loan))</f>
        <v/>
      </c>
      <c r="C10" s="5" t="inlineStr">
        <is>
          <t>הסכום שיורד מהחשבון כל חודש לבנק (קרן + ריבית).</t>
        </is>
      </c>
    </row>
    <row r="11" ht="28" customHeight="1">
      <c r="A11" s="2" t="inlineStr">
        <is>
          <t>החזר משכנתא שנתי</t>
        </is>
      </c>
      <c r="B11" s="30">
        <f>MonthlyPmt*12</f>
        <v/>
      </c>
      <c r="C11" s="5" t="inlineStr">
        <is>
          <t>ההחזר החודשי כפול 12.</t>
        </is>
      </c>
    </row>
    <row r="12" ht="28" customHeight="1">
      <c r="A12" s="2" t="inlineStr">
        <is>
          <t>הוצאות קבועות בשנה הראשונה</t>
        </is>
      </c>
      <c r="B12" s="30">
        <f>PropTax+Insurance+HOA*12</f>
        <v/>
      </c>
      <c r="C12" s="5" t="inlineStr">
        <is>
          <t>מס נכס, ביטוח וועד בית.</t>
        </is>
      </c>
    </row>
  </sheetData>
  <mergeCells count="1">
    <mergeCell ref="A2:C2"/>
  </mergeCells>
  <pageMargins left="0.75" right="0.75" top="1" bottom="1" header="0.5" footer="0.5"/>
  <pageSetup orientation="landscape" fitToWidth="1"/>
</worksheet>
</file>

<file path=xl/worksheets/sheet6.xml><?xml version="1.0" encoding="utf-8"?>
<worksheet xmlns="http://schemas.openxmlformats.org/spreadsheetml/2006/main">
  <sheetPr>
    <tabColor rgb="00002FA7"/>
    <outlinePr summaryBelow="1" summaryRight="1"/>
    <pageSetUpPr fitToPage="1"/>
  </sheetPr>
  <dimension ref="A1:G21"/>
  <sheetViews>
    <sheetView showGridLines="0" rightToLeft="1" workbookViewId="0">
      <selection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רגישות: מה אם משהו משתנה?</t>
        </is>
      </c>
    </row>
    <row r="2" ht="36" customHeight="1">
      <c r="A2" s="5" t="inlineStr">
        <is>
          <t>תשואה נטו מהנכס (Cap rate) ותשואה על ההון בשנה הראשונה, כשמשנים את שכר הדירה (שורות) ואת מחיר הקנייה (עמודות). התא המודגש = התרחיש שלכם.</t>
        </is>
      </c>
    </row>
    <row r="4" ht="24" customHeight="1">
      <c r="A4" s="3" t="inlineStr">
        <is>
          <t>תשואה נטו מהנכס (Cap rate)</t>
        </is>
      </c>
      <c r="B4" s="7" t="n"/>
      <c r="C4" s="7" t="n"/>
      <c r="D4" s="7" t="n"/>
      <c r="E4" s="7" t="n"/>
      <c r="F4" s="7" t="n"/>
      <c r="G4" s="7" t="n"/>
    </row>
    <row r="5">
      <c r="A5" s="19" t="inlineStr">
        <is>
          <t>שינוי בשכר הדירה ↓ / במחיר →</t>
        </is>
      </c>
      <c r="B5" s="32" t="n">
        <v>-0.1</v>
      </c>
      <c r="C5" s="32" t="n">
        <v>-0.05</v>
      </c>
      <c r="D5" s="32" t="n">
        <v>0</v>
      </c>
      <c r="E5" s="32" t="n">
        <v>0.05</v>
      </c>
      <c r="F5" s="32" t="n">
        <v>0.1</v>
      </c>
    </row>
    <row r="6">
      <c r="A6" s="32" t="n">
        <v>-0.2</v>
      </c>
      <c r="B6" s="33">
        <f>(MonthlyRent*12*(1+$A6)*Occupancy*(1-MgmtPct-MaintPct)-FixedCosts1)/(Price*(1+B$5)*(1+TaxBuyPct+NotaryPct+LegalPct+AgentPct)+Renovation+Furnishing)</f>
        <v/>
      </c>
      <c r="C6" s="33">
        <f>(MonthlyRent*12*(1+$A6)*Occupancy*(1-MgmtPct-MaintPct)-FixedCosts1)/(Price*(1+C$5)*(1+TaxBuyPct+NotaryPct+LegalPct+AgentPct)+Renovation+Furnishing)</f>
        <v/>
      </c>
      <c r="D6" s="33">
        <f>(MonthlyRent*12*(1+$A6)*Occupancy*(1-MgmtPct-MaintPct)-FixedCosts1)/(Price*(1+D$5)*(1+TaxBuyPct+NotaryPct+LegalPct+AgentPct)+Renovation+Furnishing)</f>
        <v/>
      </c>
      <c r="E6" s="33">
        <f>(MonthlyRent*12*(1+$A6)*Occupancy*(1-MgmtPct-MaintPct)-FixedCosts1)/(Price*(1+E$5)*(1+TaxBuyPct+NotaryPct+LegalPct+AgentPct)+Renovation+Furnishing)</f>
        <v/>
      </c>
      <c r="F6" s="33">
        <f>(MonthlyRent*12*(1+$A6)*Occupancy*(1-MgmtPct-MaintPct)-FixedCosts1)/(Price*(1+F$5)*(1+TaxBuyPct+NotaryPct+LegalPct+AgentPct)+Renovation+Furnishing)</f>
        <v/>
      </c>
    </row>
    <row r="7">
      <c r="A7" s="32" t="n">
        <v>-0.1</v>
      </c>
      <c r="B7" s="33">
        <f>(MonthlyRent*12*(1+$A7)*Occupancy*(1-MgmtPct-MaintPct)-FixedCosts1)/(Price*(1+B$5)*(1+TaxBuyPct+NotaryPct+LegalPct+AgentPct)+Renovation+Furnishing)</f>
        <v/>
      </c>
      <c r="C7" s="33">
        <f>(MonthlyRent*12*(1+$A7)*Occupancy*(1-MgmtPct-MaintPct)-FixedCosts1)/(Price*(1+C$5)*(1+TaxBuyPct+NotaryPct+LegalPct+AgentPct)+Renovation+Furnishing)</f>
        <v/>
      </c>
      <c r="D7" s="33">
        <f>(MonthlyRent*12*(1+$A7)*Occupancy*(1-MgmtPct-MaintPct)-FixedCosts1)/(Price*(1+D$5)*(1+TaxBuyPct+NotaryPct+LegalPct+AgentPct)+Renovation+Furnishing)</f>
        <v/>
      </c>
      <c r="E7" s="33">
        <f>(MonthlyRent*12*(1+$A7)*Occupancy*(1-MgmtPct-MaintPct)-FixedCosts1)/(Price*(1+E$5)*(1+TaxBuyPct+NotaryPct+LegalPct+AgentPct)+Renovation+Furnishing)</f>
        <v/>
      </c>
      <c r="F7" s="33">
        <f>(MonthlyRent*12*(1+$A7)*Occupancy*(1-MgmtPct-MaintPct)-FixedCosts1)/(Price*(1+F$5)*(1+TaxBuyPct+NotaryPct+LegalPct+AgentPct)+Renovation+Furnishing)</f>
        <v/>
      </c>
    </row>
    <row r="8">
      <c r="A8" s="32" t="n">
        <v>0</v>
      </c>
      <c r="B8" s="33">
        <f>(MonthlyRent*12*(1+$A8)*Occupancy*(1-MgmtPct-MaintPct)-FixedCosts1)/(Price*(1+B$5)*(1+TaxBuyPct+NotaryPct+LegalPct+AgentPct)+Renovation+Furnishing)</f>
        <v/>
      </c>
      <c r="C8" s="33">
        <f>(MonthlyRent*12*(1+$A8)*Occupancy*(1-MgmtPct-MaintPct)-FixedCosts1)/(Price*(1+C$5)*(1+TaxBuyPct+NotaryPct+LegalPct+AgentPct)+Renovation+Furnishing)</f>
        <v/>
      </c>
      <c r="D8" s="34">
        <f>(MonthlyRent*12*(1+$A8)*Occupancy*(1-MgmtPct-MaintPct)-FixedCosts1)/(Price*(1+D$5)*(1+TaxBuyPct+NotaryPct+LegalPct+AgentPct)+Renovation+Furnishing)</f>
        <v/>
      </c>
      <c r="E8" s="33">
        <f>(MonthlyRent*12*(1+$A8)*Occupancy*(1-MgmtPct-MaintPct)-FixedCosts1)/(Price*(1+E$5)*(1+TaxBuyPct+NotaryPct+LegalPct+AgentPct)+Renovation+Furnishing)</f>
        <v/>
      </c>
      <c r="F8" s="33">
        <f>(MonthlyRent*12*(1+$A8)*Occupancy*(1-MgmtPct-MaintPct)-FixedCosts1)/(Price*(1+F$5)*(1+TaxBuyPct+NotaryPct+LegalPct+AgentPct)+Renovation+Furnishing)</f>
        <v/>
      </c>
    </row>
    <row r="9">
      <c r="A9" s="32" t="n">
        <v>0.1</v>
      </c>
      <c r="B9" s="33">
        <f>(MonthlyRent*12*(1+$A9)*Occupancy*(1-MgmtPct-MaintPct)-FixedCosts1)/(Price*(1+B$5)*(1+TaxBuyPct+NotaryPct+LegalPct+AgentPct)+Renovation+Furnishing)</f>
        <v/>
      </c>
      <c r="C9" s="33">
        <f>(MonthlyRent*12*(1+$A9)*Occupancy*(1-MgmtPct-MaintPct)-FixedCosts1)/(Price*(1+C$5)*(1+TaxBuyPct+NotaryPct+LegalPct+AgentPct)+Renovation+Furnishing)</f>
        <v/>
      </c>
      <c r="D9" s="33">
        <f>(MonthlyRent*12*(1+$A9)*Occupancy*(1-MgmtPct-MaintPct)-FixedCosts1)/(Price*(1+D$5)*(1+TaxBuyPct+NotaryPct+LegalPct+AgentPct)+Renovation+Furnishing)</f>
        <v/>
      </c>
      <c r="E9" s="33">
        <f>(MonthlyRent*12*(1+$A9)*Occupancy*(1-MgmtPct-MaintPct)-FixedCosts1)/(Price*(1+E$5)*(1+TaxBuyPct+NotaryPct+LegalPct+AgentPct)+Renovation+Furnishing)</f>
        <v/>
      </c>
      <c r="F9" s="33">
        <f>(MonthlyRent*12*(1+$A9)*Occupancy*(1-MgmtPct-MaintPct)-FixedCosts1)/(Price*(1+F$5)*(1+TaxBuyPct+NotaryPct+LegalPct+AgentPct)+Renovation+Furnishing)</f>
        <v/>
      </c>
    </row>
    <row r="10">
      <c r="A10" s="32" t="n">
        <v>0.2</v>
      </c>
      <c r="B10" s="33">
        <f>(MonthlyRent*12*(1+$A10)*Occupancy*(1-MgmtPct-MaintPct)-FixedCosts1)/(Price*(1+B$5)*(1+TaxBuyPct+NotaryPct+LegalPct+AgentPct)+Renovation+Furnishing)</f>
        <v/>
      </c>
      <c r="C10" s="33">
        <f>(MonthlyRent*12*(1+$A10)*Occupancy*(1-MgmtPct-MaintPct)-FixedCosts1)/(Price*(1+C$5)*(1+TaxBuyPct+NotaryPct+LegalPct+AgentPct)+Renovation+Furnishing)</f>
        <v/>
      </c>
      <c r="D10" s="33">
        <f>(MonthlyRent*12*(1+$A10)*Occupancy*(1-MgmtPct-MaintPct)-FixedCosts1)/(Price*(1+D$5)*(1+TaxBuyPct+NotaryPct+LegalPct+AgentPct)+Renovation+Furnishing)</f>
        <v/>
      </c>
      <c r="E10" s="33">
        <f>(MonthlyRent*12*(1+$A10)*Occupancy*(1-MgmtPct-MaintPct)-FixedCosts1)/(Price*(1+E$5)*(1+TaxBuyPct+NotaryPct+LegalPct+AgentPct)+Renovation+Furnishing)</f>
        <v/>
      </c>
      <c r="F10" s="33">
        <f>(MonthlyRent*12*(1+$A10)*Occupancy*(1-MgmtPct-MaintPct)-FixedCosts1)/(Price*(1+F$5)*(1+TaxBuyPct+NotaryPct+LegalPct+AgentPct)+Renovation+Furnishing)</f>
        <v/>
      </c>
    </row>
    <row r="12" ht="24" customHeight="1">
      <c r="A12" s="3" t="inlineStr">
        <is>
          <t>תשואה על ההון העצמי בשנה הראשונה (Cash on cash)</t>
        </is>
      </c>
      <c r="B12" s="7" t="n"/>
      <c r="C12" s="7" t="n"/>
      <c r="D12" s="7" t="n"/>
      <c r="E12" s="7" t="n"/>
      <c r="F12" s="7" t="n"/>
      <c r="G12" s="7" t="n"/>
    </row>
    <row r="13">
      <c r="A13" s="19" t="inlineStr">
        <is>
          <t>שינוי בשכר הדירה ↓ / במחיר →</t>
        </is>
      </c>
      <c r="B13" s="32" t="n">
        <v>-0.1</v>
      </c>
      <c r="C13" s="32" t="n">
        <v>-0.05</v>
      </c>
      <c r="D13" s="32" t="n">
        <v>0</v>
      </c>
      <c r="E13" s="32" t="n">
        <v>0.05</v>
      </c>
      <c r="F13" s="32" t="n">
        <v>0.1</v>
      </c>
    </row>
    <row r="14">
      <c r="A14" s="32" t="n">
        <v>-0.2</v>
      </c>
      <c r="B14" s="33">
        <f>((MonthlyRent*12*(1+$A14)*Occupancy*(1-MgmtPct-MaintPct)-FixedCosts1)-IF((Price*(1+B$13)*LTV)=0,0,12*PMT(Rate/12,LoanYears*12,-(Price*(1+B$13)*LTV)))-MAX(0,(MonthlyRent*12*(1+$A14)*Occupancy*(1-MgmtPct-MaintPct)-FixedCosts1)-Int_Y1*(1+B$13))*IncomeTaxPct)/((Price*(1+B$13)*(1+TaxBuyPct+NotaryPct+LegalPct+AgentPct)+Renovation+Furnishing)-(Price*(1+B$13)*LTV)+(Price*(1+B$13)*LTV)*LoanFeePct)</f>
        <v/>
      </c>
      <c r="C14" s="33">
        <f>((MonthlyRent*12*(1+$A14)*Occupancy*(1-MgmtPct-MaintPct)-FixedCosts1)-IF((Price*(1+C$13)*LTV)=0,0,12*PMT(Rate/12,LoanYears*12,-(Price*(1+C$13)*LTV)))-MAX(0,(MonthlyRent*12*(1+$A14)*Occupancy*(1-MgmtPct-MaintPct)-FixedCosts1)-Int_Y1*(1+C$13))*IncomeTaxPct)/((Price*(1+C$13)*(1+TaxBuyPct+NotaryPct+LegalPct+AgentPct)+Renovation+Furnishing)-(Price*(1+C$13)*LTV)+(Price*(1+C$13)*LTV)*LoanFeePct)</f>
        <v/>
      </c>
      <c r="D14" s="33">
        <f>((MonthlyRent*12*(1+$A14)*Occupancy*(1-MgmtPct-MaintPct)-FixedCosts1)-IF((Price*(1+D$13)*LTV)=0,0,12*PMT(Rate/12,LoanYears*12,-(Price*(1+D$13)*LTV)))-MAX(0,(MonthlyRent*12*(1+$A14)*Occupancy*(1-MgmtPct-MaintPct)-FixedCosts1)-Int_Y1*(1+D$13))*IncomeTaxPct)/((Price*(1+D$13)*(1+TaxBuyPct+NotaryPct+LegalPct+AgentPct)+Renovation+Furnishing)-(Price*(1+D$13)*LTV)+(Price*(1+D$13)*LTV)*LoanFeePct)</f>
        <v/>
      </c>
      <c r="E14" s="33">
        <f>((MonthlyRent*12*(1+$A14)*Occupancy*(1-MgmtPct-MaintPct)-FixedCosts1)-IF((Price*(1+E$13)*LTV)=0,0,12*PMT(Rate/12,LoanYears*12,-(Price*(1+E$13)*LTV)))-MAX(0,(MonthlyRent*12*(1+$A14)*Occupancy*(1-MgmtPct-MaintPct)-FixedCosts1)-Int_Y1*(1+E$13))*IncomeTaxPct)/((Price*(1+E$13)*(1+TaxBuyPct+NotaryPct+LegalPct+AgentPct)+Renovation+Furnishing)-(Price*(1+E$13)*LTV)+(Price*(1+E$13)*LTV)*LoanFeePct)</f>
        <v/>
      </c>
      <c r="F14" s="33">
        <f>((MonthlyRent*12*(1+$A14)*Occupancy*(1-MgmtPct-MaintPct)-FixedCosts1)-IF((Price*(1+F$13)*LTV)=0,0,12*PMT(Rate/12,LoanYears*12,-(Price*(1+F$13)*LTV)))-MAX(0,(MonthlyRent*12*(1+$A14)*Occupancy*(1-MgmtPct-MaintPct)-FixedCosts1)-Int_Y1*(1+F$13))*IncomeTaxPct)/((Price*(1+F$13)*(1+TaxBuyPct+NotaryPct+LegalPct+AgentPct)+Renovation+Furnishing)-(Price*(1+F$13)*LTV)+(Price*(1+F$13)*LTV)*LoanFeePct)</f>
        <v/>
      </c>
    </row>
    <row r="15">
      <c r="A15" s="32" t="n">
        <v>-0.1</v>
      </c>
      <c r="B15" s="33">
        <f>((MonthlyRent*12*(1+$A15)*Occupancy*(1-MgmtPct-MaintPct)-FixedCosts1)-IF((Price*(1+B$13)*LTV)=0,0,12*PMT(Rate/12,LoanYears*12,-(Price*(1+B$13)*LTV)))-MAX(0,(MonthlyRent*12*(1+$A15)*Occupancy*(1-MgmtPct-MaintPct)-FixedCosts1)-Int_Y1*(1+B$13))*IncomeTaxPct)/((Price*(1+B$13)*(1+TaxBuyPct+NotaryPct+LegalPct+AgentPct)+Renovation+Furnishing)-(Price*(1+B$13)*LTV)+(Price*(1+B$13)*LTV)*LoanFeePct)</f>
        <v/>
      </c>
      <c r="C15" s="33">
        <f>((MonthlyRent*12*(1+$A15)*Occupancy*(1-MgmtPct-MaintPct)-FixedCosts1)-IF((Price*(1+C$13)*LTV)=0,0,12*PMT(Rate/12,LoanYears*12,-(Price*(1+C$13)*LTV)))-MAX(0,(MonthlyRent*12*(1+$A15)*Occupancy*(1-MgmtPct-MaintPct)-FixedCosts1)-Int_Y1*(1+C$13))*IncomeTaxPct)/((Price*(1+C$13)*(1+TaxBuyPct+NotaryPct+LegalPct+AgentPct)+Renovation+Furnishing)-(Price*(1+C$13)*LTV)+(Price*(1+C$13)*LTV)*LoanFeePct)</f>
        <v/>
      </c>
      <c r="D15" s="33">
        <f>((MonthlyRent*12*(1+$A15)*Occupancy*(1-MgmtPct-MaintPct)-FixedCosts1)-IF((Price*(1+D$13)*LTV)=0,0,12*PMT(Rate/12,LoanYears*12,-(Price*(1+D$13)*LTV)))-MAX(0,(MonthlyRent*12*(1+$A15)*Occupancy*(1-MgmtPct-MaintPct)-FixedCosts1)-Int_Y1*(1+D$13))*IncomeTaxPct)/((Price*(1+D$13)*(1+TaxBuyPct+NotaryPct+LegalPct+AgentPct)+Renovation+Furnishing)-(Price*(1+D$13)*LTV)+(Price*(1+D$13)*LTV)*LoanFeePct)</f>
        <v/>
      </c>
      <c r="E15" s="33">
        <f>((MonthlyRent*12*(1+$A15)*Occupancy*(1-MgmtPct-MaintPct)-FixedCosts1)-IF((Price*(1+E$13)*LTV)=0,0,12*PMT(Rate/12,LoanYears*12,-(Price*(1+E$13)*LTV)))-MAX(0,(MonthlyRent*12*(1+$A15)*Occupancy*(1-MgmtPct-MaintPct)-FixedCosts1)-Int_Y1*(1+E$13))*IncomeTaxPct)/((Price*(1+E$13)*(1+TaxBuyPct+NotaryPct+LegalPct+AgentPct)+Renovation+Furnishing)-(Price*(1+E$13)*LTV)+(Price*(1+E$13)*LTV)*LoanFeePct)</f>
        <v/>
      </c>
      <c r="F15" s="33">
        <f>((MonthlyRent*12*(1+$A15)*Occupancy*(1-MgmtPct-MaintPct)-FixedCosts1)-IF((Price*(1+F$13)*LTV)=0,0,12*PMT(Rate/12,LoanYears*12,-(Price*(1+F$13)*LTV)))-MAX(0,(MonthlyRent*12*(1+$A15)*Occupancy*(1-MgmtPct-MaintPct)-FixedCosts1)-Int_Y1*(1+F$13))*IncomeTaxPct)/((Price*(1+F$13)*(1+TaxBuyPct+NotaryPct+LegalPct+AgentPct)+Renovation+Furnishing)-(Price*(1+F$13)*LTV)+(Price*(1+F$13)*LTV)*LoanFeePct)</f>
        <v/>
      </c>
    </row>
    <row r="16">
      <c r="A16" s="32" t="n">
        <v>0</v>
      </c>
      <c r="B16" s="33">
        <f>((MonthlyRent*12*(1+$A16)*Occupancy*(1-MgmtPct-MaintPct)-FixedCosts1)-IF((Price*(1+B$13)*LTV)=0,0,12*PMT(Rate/12,LoanYears*12,-(Price*(1+B$13)*LTV)))-MAX(0,(MonthlyRent*12*(1+$A16)*Occupancy*(1-MgmtPct-MaintPct)-FixedCosts1)-Int_Y1*(1+B$13))*IncomeTaxPct)/((Price*(1+B$13)*(1+TaxBuyPct+NotaryPct+LegalPct+AgentPct)+Renovation+Furnishing)-(Price*(1+B$13)*LTV)+(Price*(1+B$13)*LTV)*LoanFeePct)</f>
        <v/>
      </c>
      <c r="C16" s="33">
        <f>((MonthlyRent*12*(1+$A16)*Occupancy*(1-MgmtPct-MaintPct)-FixedCosts1)-IF((Price*(1+C$13)*LTV)=0,0,12*PMT(Rate/12,LoanYears*12,-(Price*(1+C$13)*LTV)))-MAX(0,(MonthlyRent*12*(1+$A16)*Occupancy*(1-MgmtPct-MaintPct)-FixedCosts1)-Int_Y1*(1+C$13))*IncomeTaxPct)/((Price*(1+C$13)*(1+TaxBuyPct+NotaryPct+LegalPct+AgentPct)+Renovation+Furnishing)-(Price*(1+C$13)*LTV)+(Price*(1+C$13)*LTV)*LoanFeePct)</f>
        <v/>
      </c>
      <c r="D16" s="34">
        <f>((MonthlyRent*12*(1+$A16)*Occupancy*(1-MgmtPct-MaintPct)-FixedCosts1)-IF((Price*(1+D$13)*LTV)=0,0,12*PMT(Rate/12,LoanYears*12,-(Price*(1+D$13)*LTV)))-MAX(0,(MonthlyRent*12*(1+$A16)*Occupancy*(1-MgmtPct-MaintPct)-FixedCosts1)-Int_Y1*(1+D$13))*IncomeTaxPct)/((Price*(1+D$13)*(1+TaxBuyPct+NotaryPct+LegalPct+AgentPct)+Renovation+Furnishing)-(Price*(1+D$13)*LTV)+(Price*(1+D$13)*LTV)*LoanFeePct)</f>
        <v/>
      </c>
      <c r="E16" s="33">
        <f>((MonthlyRent*12*(1+$A16)*Occupancy*(1-MgmtPct-MaintPct)-FixedCosts1)-IF((Price*(1+E$13)*LTV)=0,0,12*PMT(Rate/12,LoanYears*12,-(Price*(1+E$13)*LTV)))-MAX(0,(MonthlyRent*12*(1+$A16)*Occupancy*(1-MgmtPct-MaintPct)-FixedCosts1)-Int_Y1*(1+E$13))*IncomeTaxPct)/((Price*(1+E$13)*(1+TaxBuyPct+NotaryPct+LegalPct+AgentPct)+Renovation+Furnishing)-(Price*(1+E$13)*LTV)+(Price*(1+E$13)*LTV)*LoanFeePct)</f>
        <v/>
      </c>
      <c r="F16" s="33">
        <f>((MonthlyRent*12*(1+$A16)*Occupancy*(1-MgmtPct-MaintPct)-FixedCosts1)-IF((Price*(1+F$13)*LTV)=0,0,12*PMT(Rate/12,LoanYears*12,-(Price*(1+F$13)*LTV)))-MAX(0,(MonthlyRent*12*(1+$A16)*Occupancy*(1-MgmtPct-MaintPct)-FixedCosts1)-Int_Y1*(1+F$13))*IncomeTaxPct)/((Price*(1+F$13)*(1+TaxBuyPct+NotaryPct+LegalPct+AgentPct)+Renovation+Furnishing)-(Price*(1+F$13)*LTV)+(Price*(1+F$13)*LTV)*LoanFeePct)</f>
        <v/>
      </c>
    </row>
    <row r="17">
      <c r="A17" s="32" t="n">
        <v>0.1</v>
      </c>
      <c r="B17" s="33">
        <f>((MonthlyRent*12*(1+$A17)*Occupancy*(1-MgmtPct-MaintPct)-FixedCosts1)-IF((Price*(1+B$13)*LTV)=0,0,12*PMT(Rate/12,LoanYears*12,-(Price*(1+B$13)*LTV)))-MAX(0,(MonthlyRent*12*(1+$A17)*Occupancy*(1-MgmtPct-MaintPct)-FixedCosts1)-Int_Y1*(1+B$13))*IncomeTaxPct)/((Price*(1+B$13)*(1+TaxBuyPct+NotaryPct+LegalPct+AgentPct)+Renovation+Furnishing)-(Price*(1+B$13)*LTV)+(Price*(1+B$13)*LTV)*LoanFeePct)</f>
        <v/>
      </c>
      <c r="C17" s="33">
        <f>((MonthlyRent*12*(1+$A17)*Occupancy*(1-MgmtPct-MaintPct)-FixedCosts1)-IF((Price*(1+C$13)*LTV)=0,0,12*PMT(Rate/12,LoanYears*12,-(Price*(1+C$13)*LTV)))-MAX(0,(MonthlyRent*12*(1+$A17)*Occupancy*(1-MgmtPct-MaintPct)-FixedCosts1)-Int_Y1*(1+C$13))*IncomeTaxPct)/((Price*(1+C$13)*(1+TaxBuyPct+NotaryPct+LegalPct+AgentPct)+Renovation+Furnishing)-(Price*(1+C$13)*LTV)+(Price*(1+C$13)*LTV)*LoanFeePct)</f>
        <v/>
      </c>
      <c r="D17" s="33">
        <f>((MonthlyRent*12*(1+$A17)*Occupancy*(1-MgmtPct-MaintPct)-FixedCosts1)-IF((Price*(1+D$13)*LTV)=0,0,12*PMT(Rate/12,LoanYears*12,-(Price*(1+D$13)*LTV)))-MAX(0,(MonthlyRent*12*(1+$A17)*Occupancy*(1-MgmtPct-MaintPct)-FixedCosts1)-Int_Y1*(1+D$13))*IncomeTaxPct)/((Price*(1+D$13)*(1+TaxBuyPct+NotaryPct+LegalPct+AgentPct)+Renovation+Furnishing)-(Price*(1+D$13)*LTV)+(Price*(1+D$13)*LTV)*LoanFeePct)</f>
        <v/>
      </c>
      <c r="E17" s="33">
        <f>((MonthlyRent*12*(1+$A17)*Occupancy*(1-MgmtPct-MaintPct)-FixedCosts1)-IF((Price*(1+E$13)*LTV)=0,0,12*PMT(Rate/12,LoanYears*12,-(Price*(1+E$13)*LTV)))-MAX(0,(MonthlyRent*12*(1+$A17)*Occupancy*(1-MgmtPct-MaintPct)-FixedCosts1)-Int_Y1*(1+E$13))*IncomeTaxPct)/((Price*(1+E$13)*(1+TaxBuyPct+NotaryPct+LegalPct+AgentPct)+Renovation+Furnishing)-(Price*(1+E$13)*LTV)+(Price*(1+E$13)*LTV)*LoanFeePct)</f>
        <v/>
      </c>
      <c r="F17" s="33">
        <f>((MonthlyRent*12*(1+$A17)*Occupancy*(1-MgmtPct-MaintPct)-FixedCosts1)-IF((Price*(1+F$13)*LTV)=0,0,12*PMT(Rate/12,LoanYears*12,-(Price*(1+F$13)*LTV)))-MAX(0,(MonthlyRent*12*(1+$A17)*Occupancy*(1-MgmtPct-MaintPct)-FixedCosts1)-Int_Y1*(1+F$13))*IncomeTaxPct)/((Price*(1+F$13)*(1+TaxBuyPct+NotaryPct+LegalPct+AgentPct)+Renovation+Furnishing)-(Price*(1+F$13)*LTV)+(Price*(1+F$13)*LTV)*LoanFeePct)</f>
        <v/>
      </c>
    </row>
    <row r="18">
      <c r="A18" s="32" t="n">
        <v>0.2</v>
      </c>
      <c r="B18" s="33">
        <f>((MonthlyRent*12*(1+$A18)*Occupancy*(1-MgmtPct-MaintPct)-FixedCosts1)-IF((Price*(1+B$13)*LTV)=0,0,12*PMT(Rate/12,LoanYears*12,-(Price*(1+B$13)*LTV)))-MAX(0,(MonthlyRent*12*(1+$A18)*Occupancy*(1-MgmtPct-MaintPct)-FixedCosts1)-Int_Y1*(1+B$13))*IncomeTaxPct)/((Price*(1+B$13)*(1+TaxBuyPct+NotaryPct+LegalPct+AgentPct)+Renovation+Furnishing)-(Price*(1+B$13)*LTV)+(Price*(1+B$13)*LTV)*LoanFeePct)</f>
        <v/>
      </c>
      <c r="C18" s="33">
        <f>((MonthlyRent*12*(1+$A18)*Occupancy*(1-MgmtPct-MaintPct)-FixedCosts1)-IF((Price*(1+C$13)*LTV)=0,0,12*PMT(Rate/12,LoanYears*12,-(Price*(1+C$13)*LTV)))-MAX(0,(MonthlyRent*12*(1+$A18)*Occupancy*(1-MgmtPct-MaintPct)-FixedCosts1)-Int_Y1*(1+C$13))*IncomeTaxPct)/((Price*(1+C$13)*(1+TaxBuyPct+NotaryPct+LegalPct+AgentPct)+Renovation+Furnishing)-(Price*(1+C$13)*LTV)+(Price*(1+C$13)*LTV)*LoanFeePct)</f>
        <v/>
      </c>
      <c r="D18" s="33">
        <f>((MonthlyRent*12*(1+$A18)*Occupancy*(1-MgmtPct-MaintPct)-FixedCosts1)-IF((Price*(1+D$13)*LTV)=0,0,12*PMT(Rate/12,LoanYears*12,-(Price*(1+D$13)*LTV)))-MAX(0,(MonthlyRent*12*(1+$A18)*Occupancy*(1-MgmtPct-MaintPct)-FixedCosts1)-Int_Y1*(1+D$13))*IncomeTaxPct)/((Price*(1+D$13)*(1+TaxBuyPct+NotaryPct+LegalPct+AgentPct)+Renovation+Furnishing)-(Price*(1+D$13)*LTV)+(Price*(1+D$13)*LTV)*LoanFeePct)</f>
        <v/>
      </c>
      <c r="E18" s="33">
        <f>((MonthlyRent*12*(1+$A18)*Occupancy*(1-MgmtPct-MaintPct)-FixedCosts1)-IF((Price*(1+E$13)*LTV)=0,0,12*PMT(Rate/12,LoanYears*12,-(Price*(1+E$13)*LTV)))-MAX(0,(MonthlyRent*12*(1+$A18)*Occupancy*(1-MgmtPct-MaintPct)-FixedCosts1)-Int_Y1*(1+E$13))*IncomeTaxPct)/((Price*(1+E$13)*(1+TaxBuyPct+NotaryPct+LegalPct+AgentPct)+Renovation+Furnishing)-(Price*(1+E$13)*LTV)+(Price*(1+E$13)*LTV)*LoanFeePct)</f>
        <v/>
      </c>
      <c r="F18" s="33">
        <f>((MonthlyRent*12*(1+$A18)*Occupancy*(1-MgmtPct-MaintPct)-FixedCosts1)-IF((Price*(1+F$13)*LTV)=0,0,12*PMT(Rate/12,LoanYears*12,-(Price*(1+F$13)*LTV)))-MAX(0,(MonthlyRent*12*(1+$A18)*Occupancy*(1-MgmtPct-MaintPct)-FixedCosts1)-Int_Y1*(1+F$13))*IncomeTaxPct)/((Price*(1+F$13)*(1+TaxBuyPct+NotaryPct+LegalPct+AgentPct)+Renovation+Furnishing)-(Price*(1+F$13)*LTV)+(Price*(1+F$13)*LTV)*LoanFeePct)</f>
        <v/>
      </c>
    </row>
    <row r="21" ht="36" customHeight="1">
      <c r="A21" s="5" t="inlineStr">
        <is>
          <t>קריאת הטבלה: אם גם בשורה של מינוס 10% שכר דירה התשואה עדיין סבירה עבורכם, יש לעסקה מרווח ביטחון. מספר אדום = הפסד שוטף.</t>
        </is>
      </c>
    </row>
  </sheetData>
  <mergeCells count="2">
    <mergeCell ref="A21:G21"/>
    <mergeCell ref="A2:G2"/>
  </mergeCells>
  <conditionalFormatting sqref="B6:F10">
    <cfRule type="expression" priority="1" dxfId="3">
      <formula>B6&lt;0</formula>
    </cfRule>
  </conditionalFormatting>
  <conditionalFormatting sqref="B14:F18">
    <cfRule type="expression" priority="2" dxfId="3">
      <formula>B14&lt;0</formula>
    </cfRule>
  </conditionalFormatting>
  <pageMargins left="0.75" right="0.75" top="1" bottom="1" header="0.5" footer="0.5"/>
  <pageSetup orientation="landscape" fitToWidth="1"/>
</worksheet>
</file>

<file path=xl/worksheets/sheet7.xml><?xml version="1.0" encoding="utf-8"?>
<worksheet xmlns="http://schemas.openxmlformats.org/spreadsheetml/2006/main">
  <sheetPr>
    <tabColor rgb="00002FA7"/>
    <outlinePr summaryBelow="1" summaryRight="1"/>
    <pageSetUpPr fitToPage="1"/>
  </sheetPr>
  <dimension ref="A1:A27"/>
  <sheetViews>
    <sheetView showGridLines="0" rightToLeft="1" workbookViewId="0">
      <selection activeCell="A1" sqref="A1"/>
    </sheetView>
  </sheetViews>
  <sheetFormatPr baseColWidth="8" defaultRowHeight="15"/>
  <cols>
    <col width="100" customWidth="1" min="1" max="1"/>
  </cols>
  <sheetData>
    <row r="1">
      <c r="A1" s="1" t="inlineStr">
        <is>
          <t>מילון מונחים בשפה פשוטה</t>
        </is>
      </c>
    </row>
    <row r="3">
      <c r="A3" s="4" t="inlineStr">
        <is>
          <t>הון עצמי</t>
        </is>
      </c>
    </row>
    <row r="4" ht="20" customHeight="1">
      <c r="A4" s="2" t="inlineStr">
        <is>
          <t>הכסף שלכם שנכנס לעסקה, להבדיל מהכסף של הבנק. כולל את כל עלויות הרכישה, לא רק את החלק שלכם במחיר.</t>
        </is>
      </c>
    </row>
    <row r="5">
      <c r="A5" s="4" t="inlineStr">
        <is>
          <t>NOI - הכנסה תפעולית נטו</t>
        </is>
      </c>
    </row>
    <row r="6" ht="32" customHeight="1">
      <c r="A6" s="2" t="inlineStr">
        <is>
          <t>שכר הדירה שנגבה בפועל פחות כל הוצאות הנכס (ניהול, אחזקה, מסים עירוניים, ביטוח, ועד). לא כולל משכנתא ולא מס הכנסה.</t>
        </is>
      </c>
    </row>
    <row r="7">
      <c r="A7" s="4" t="inlineStr">
        <is>
          <t>Cap rate - תשואה נטו מהנכס</t>
        </is>
      </c>
    </row>
    <row r="8" ht="20" customHeight="1">
      <c r="A8" s="2" t="inlineStr">
        <is>
          <t>NOI חלקי העלות הכוללת. מאפשר להשוות בין נכסים בלי קשר לאופן המימון.</t>
        </is>
      </c>
    </row>
    <row r="9">
      <c r="A9" s="4" t="inlineStr">
        <is>
          <t>Cash on cash - תשואה על ההון</t>
        </is>
      </c>
    </row>
    <row r="10" ht="20" customHeight="1">
      <c r="A10" s="2" t="inlineStr">
        <is>
          <t>הכסף שנשאר ביד בשנה (אחרי משכנתא ומס) חלקי ההון העצמי. מראה את התשואה השוטפת על הכסף שלכם.</t>
        </is>
      </c>
    </row>
    <row r="11">
      <c r="A11" s="4" t="inlineStr">
        <is>
          <t>DSCR - יחס כיסוי חוב</t>
        </is>
      </c>
    </row>
    <row r="12" ht="20" customHeight="1">
      <c r="A12" s="2" t="inlineStr">
        <is>
          <t>NOI חלקי החזר המשכנתא השנתי. 1.3 = ההכנסה מכסה את ההחזר פי 1.3. מתחת ל-1 = חסר כסף.</t>
        </is>
      </c>
    </row>
    <row r="13">
      <c r="A13" s="4" t="inlineStr">
        <is>
          <t>IRR - שיעור תשואה פנימי</t>
        </is>
      </c>
    </row>
    <row r="14" ht="32" customHeight="1">
      <c r="A14" s="2" t="inlineStr">
        <is>
          <t>התשואה השנתית הממוצעת על כל ההשקעה מתחילתה ועד המכירה, כולל ערך הזמן של הכסף. המדד הכי מקובל להשוואה בין השקעות.</t>
        </is>
      </c>
    </row>
    <row r="15">
      <c r="A15" s="4" t="inlineStr">
        <is>
          <t>NPV - ערך נוכחי נקי</t>
        </is>
      </c>
    </row>
    <row r="16" ht="20" customHeight="1">
      <c r="A16" s="2" t="inlineStr">
        <is>
          <t>כמה ההשקעה שווה היום מעבר למה שהייתם מרוויחים באלטרנטיבה. חיובי = עדיפה על האלטרנטיבה.</t>
        </is>
      </c>
    </row>
    <row r="17">
      <c r="A17" s="4" t="inlineStr">
        <is>
          <t>LTV - שיעור מימון</t>
        </is>
      </c>
    </row>
    <row r="18" ht="20" customHeight="1">
      <c r="A18" s="2" t="inlineStr">
        <is>
          <t>כמה אחוזים משווי הנכס הבנק מממן.</t>
        </is>
      </c>
    </row>
    <row r="19">
      <c r="A19" s="4" t="inlineStr">
        <is>
          <t>תפוסה</t>
        </is>
      </c>
    </row>
    <row r="20" ht="20" customHeight="1">
      <c r="A20" s="2" t="inlineStr">
        <is>
          <t>החלק מהשנה שבו הנכס מושכר ומשלם. נכס ריק לא מכניס, אבל ההוצאות והמשכנתא ממשיכות.</t>
        </is>
      </c>
    </row>
    <row r="21">
      <c r="A21" s="4" t="inlineStr">
        <is>
          <t>מס אפקטיבי</t>
        </is>
      </c>
    </row>
    <row r="22" ht="20" customHeight="1">
      <c r="A22" s="2" t="inlineStr">
        <is>
          <t>שיעור המס שאתם משלמים בפועל אחרי כל הזיכויים, במדינת היעד ובישראל יחד. נקבע מול רואה חשבון.</t>
        </is>
      </c>
    </row>
    <row r="23">
      <c r="A23" s="4" t="inlineStr">
        <is>
          <t>סיכון מטבע</t>
        </is>
      </c>
    </row>
    <row r="24" ht="20" customHeight="1">
      <c r="A24" s="2" t="inlineStr">
        <is>
          <t>אם ההכנסה והנכס באירו והחיים בשקלים, שינוי בשער משנה את הרווח בשקלים גם כשהנכס עצמו לא השתנה.</t>
        </is>
      </c>
    </row>
    <row r="25" ht="24" customHeight="1">
      <c r="A25" s="3" t="inlineStr">
        <is>
          <t>מה הכלי לא בודק (וחשוב לבדוק)</t>
        </is>
      </c>
    </row>
    <row r="26" ht="32" customHeight="1">
      <c r="A26" s="2" t="inlineStr">
        <is>
          <t>שהמוכר הוא באמת הבעלים ושהנכס נקי משעבודים. שיש היתר בנייה ושהנכס רשום כחוק. שהחוזה מגן עליכם (לוח תשלומים, ערבות, מועד מסירה, פיצוי על איחור). את אלה בודק עורך דין לפני חתימה.</t>
        </is>
      </c>
    </row>
    <row r="27" ht="48" customHeight="1">
      <c r="A27" s="2" t="inlineStr">
        <is>
          <t>הכלי נועד ללמידה ולבדיקה ראשונית בלבד, ואינו ייעוץ משפטי, מיסויי או השקעתי. כל המספרים בגיליון הם דוגמה שאתם מחליפים בנתונים שלכם. שיעורי מס, עלויות רכישה וכללי מימון שונים ממדינה למדינה ומשתנים מעת לעת, ולכן לפני החלטה בודקים אותם מול עורך דין, רואה חשבון ובנק במדינת היעד ובישראל.</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2026-10-29T23:47:18Z</dcterms:created>
  <dcterms:modified xsi:type="dcterms:W3CDTF">2026-10-29T23:47:18Z</dcterms:modified>
</cp:coreProperties>
</file>