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התחלה כאן" sheetId="1" state="visible" r:id="rId1"/>
    <sheet name="נתוני הפרויקט" sheetId="2" state="visible" r:id="rId2"/>
    <sheet name="תוצאה" sheetId="3" state="visible" r:id="rId3"/>
    <sheet name="חישוב" sheetId="4" state="visible" r:id="rId4"/>
    <sheet name="תזרים חודשי" sheetId="5" state="visible" r:id="rId5"/>
    <sheet name="רגישות" sheetId="6" state="visible" r:id="rId6"/>
    <sheet name="מילון מונחים" sheetId="7" state="visible" r:id="rId7"/>
  </sheets>
  <definedNames>
    <definedName name="LandPrice">'נתוני הפרויקט'!$B$7</definedName>
    <definedName name="LandCostPct">'נתוני הפרויקט'!$B$8</definedName>
    <definedName name="GBA">'נתוני הפרויקט'!$B$11</definedName>
    <definedName name="Efficiency">'נתוני הפרויקט'!$B$12</definedName>
    <definedName name="Units">'נתוני הפרויקט'!$B$13</definedName>
    <definedName name="BuildCostM2">'נתוני הפרויקט'!$B$16</definedName>
    <definedName name="SiteWorks">'נתוני הפרויקט'!$B$17</definedName>
    <definedName name="DesignPct">'נתוני הפרויקט'!$B$18</definedName>
    <definedName name="SupervisionPct">'נתוני הפרויקט'!$B$19</definedName>
    <definedName name="Permits">'נתוני הפרויקט'!$B$20</definedName>
    <definedName name="ContPct">'נתוני הפרויקט'!$B$21</definedName>
    <definedName name="SalePriceM2">'נתוני הפרויקט'!$B$24</definedName>
    <definedName name="MarketingPct">'נתוני הפרויקט'!$B$25</definedName>
    <definedName name="CommissionPct">'נתוני הפרויקט'!$B$26</definedName>
    <definedName name="SalesLegalPct">'נתוני הפרויקט'!$B$27</definedName>
    <definedName name="PlanMonths">'נתוני הפרויקט'!$B$30</definedName>
    <definedName name="BuildMonths">'נתוני הפרויקט'!$B$31</definedName>
    <definedName name="SellMonths">'נתוני הפרויקט'!$B$32</definedName>
    <definedName name="PresalePct">'נתוני הפרויקט'!$B$33</definedName>
    <definedName name="EquityShare">'נתוני הפרויקט'!$B$36</definedName>
    <definedName name="LoanRate">'נתוני הפרויקט'!$B$37</definedName>
    <definedName name="LoanFeePct">'נתוני הפרויקט'!$B$38</definedName>
    <definedName name="Overhead">'נתוני הפרויקט'!$B$39</definedName>
    <definedName name="CorpTaxPct">'נתוני הפרויקט'!$B$40</definedName>
    <definedName name="EquityAvail">'נתוני הפרויקט'!$B$41</definedName>
    <definedName name="FX">'נתוני הפרויקט'!$B$42</definedName>
    <definedName name="SellableM2">'חישוב'!$B$6</definedName>
    <definedName name="Revenue">'חישוב'!$B$7</definedName>
    <definedName name="LandTotal">'חישוב'!$B$10</definedName>
    <definedName name="Hard">'חישוב'!$B$11</definedName>
    <definedName name="Soft">'חישוב'!$B$12</definedName>
    <definedName name="Cont">'חישוב'!$B$13</definedName>
    <definedName name="SalesCosts">'חישוב'!$B$14</definedName>
    <definedName name="CostExFin">'חישוב'!$B$15</definedName>
    <definedName name="OverheadAmt">'חישוב'!$B$16</definedName>
    <definedName name="LoanAmt">'חישוב'!$B$17</definedName>
    <definedName name="FinCost">'חישוב'!$B$18</definedName>
    <definedName name="TDC">'חישוב'!$B$19</definedName>
    <definedName name="PBT">'חישוב'!$B$22</definedName>
    <definedName name="Tax">'חישוב'!$B$23</definedName>
    <definedName name="NetProfit">'חישוב'!$B$24</definedName>
    <definedName name="EquityIn">'חישוב'!$B$25</definedName>
    <definedName name="TotalMonths">'חישוב'!$B$26</definedName>
    <definedName name="BreakEvenM2">'חישוב'!$B$27</definedName>
    <definedName name="ResidualLand">'חישוב'!$B$28</definedName>
    <definedName name="MCF">'תזרים חודשי'!$H$5:$H$65</definedName>
    <definedName name="MCum">'תזרים חודשי'!$I$5:$I$65</definedName>
    <definedName name="TargetMargin">'תוצאה'!$C$6</definedName>
  </definedNames>
  <calcPr calcId="124519" fullCalcOnLoad="1"/>
</workbook>
</file>

<file path=xl/styles.xml><?xml version="1.0" encoding="utf-8"?>
<styleSheet xmlns="http://schemas.openxmlformats.org/spreadsheetml/2006/main">
  <numFmts count="5">
    <numFmt numFmtId="164" formatCode="€#,##0"/>
    <numFmt numFmtId="165" formatCode="0.0%"/>
    <numFmt numFmtId="166" formatCode="#,##0&quot; מ״ר&quot;"/>
    <numFmt numFmtId="167" formatCode="0&quot; חודשים&quot;"/>
    <numFmt numFmtId="168" formatCode="+0%;-0%;0%"/>
  </numFmts>
  <fonts count="13">
    <font>
      <name val="Calibri"/>
      <family val="2"/>
      <color theme="1"/>
      <sz val="11"/>
      <scheme val="minor"/>
    </font>
    <font>
      <name val="Arial"/>
      <b val="1"/>
      <color rgb="00111214"/>
      <sz val="20"/>
    </font>
    <font>
      <name val="Arial"/>
      <color rgb="00111214"/>
      <sz val="11"/>
    </font>
    <font>
      <name val="Arial"/>
      <b val="1"/>
      <color rgb="00FFFFFF"/>
      <sz val="13"/>
    </font>
    <font>
      <name val="Arial"/>
      <b val="1"/>
      <color rgb="00111214"/>
      <sz val="11"/>
    </font>
    <font>
      <name val="Arial"/>
      <color rgb="0055585D"/>
      <sz val="10"/>
    </font>
    <font>
      <name val="Arial"/>
      <b val="1"/>
      <color rgb="00FFFFFF"/>
      <sz val="11"/>
    </font>
    <font>
      <name val="Arial"/>
      <b val="1"/>
      <color rgb="00002FA7"/>
      <sz val="11"/>
    </font>
    <font>
      <name val="Arial"/>
      <b val="1"/>
      <color rgb="00FFFFFF"/>
      <sz val="10"/>
    </font>
    <font>
      <name val="Arial"/>
      <b val="1"/>
      <color rgb="00111214"/>
      <sz val="13"/>
    </font>
    <font>
      <name val="Arial"/>
      <b val="1"/>
      <color rgb="00002FA7"/>
      <sz val="12"/>
    </font>
    <font>
      <name val="Arial"/>
      <b val="1"/>
      <color rgb="00FFFFFF"/>
    </font>
    <font>
      <name val="Arial"/>
      <b val="1"/>
      <color rgb="00002FA7"/>
    </font>
  </fonts>
  <fills count="7">
    <fill>
      <patternFill/>
    </fill>
    <fill>
      <patternFill patternType="gray125"/>
    </fill>
    <fill>
      <patternFill patternType="solid">
        <fgColor rgb="00002FA7"/>
      </patternFill>
    </fill>
    <fill>
      <patternFill patternType="solid">
        <fgColor rgb="00111214"/>
      </patternFill>
    </fill>
    <fill>
      <patternFill patternType="solid">
        <fgColor rgb="00FFF4CC"/>
      </patternFill>
    </fill>
    <fill>
      <patternFill patternType="solid">
        <fgColor rgb="00E8EEFB"/>
      </patternFill>
    </fill>
    <fill>
      <patternFill patternType="solid">
        <fgColor rgb="00F3F2EE"/>
      </patternFill>
    </fill>
  </fills>
  <borders count="2">
    <border>
      <left/>
      <right/>
      <top/>
      <bottom/>
      <diagonal/>
    </border>
    <border>
      <left style="thin">
        <color rgb="00D9D8D3"/>
      </left>
      <right style="thin">
        <color rgb="00D9D8D3"/>
      </right>
      <top style="thin">
        <color rgb="00D9D8D3"/>
      </top>
      <bottom style="thin">
        <color rgb="00D9D8D3"/>
      </bottom>
    </border>
  </borders>
  <cellStyleXfs count="1">
    <xf numFmtId="0" fontId="0" fillId="0" borderId="0"/>
  </cellStyleXfs>
  <cellXfs count="36">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top" wrapText="1" readingOrder="2"/>
    </xf>
    <xf numFmtId="0" fontId="3" fillId="2" borderId="0" applyAlignment="1" pivotButton="0" quotePrefix="0" xfId="0">
      <alignment horizontal="right" vertical="center" wrapText="1" readingOrder="2"/>
    </xf>
    <xf numFmtId="0" fontId="4" fillId="0" borderId="0" applyAlignment="1" pivotButton="0" quotePrefix="0" xfId="0">
      <alignment horizontal="right" vertical="top" wrapText="1" readingOrder="2"/>
    </xf>
    <xf numFmtId="0" fontId="5" fillId="0" borderId="0" applyAlignment="1" pivotButton="0" quotePrefix="0" xfId="0">
      <alignment horizontal="right" vertical="top" wrapText="1" readingOrder="2"/>
    </xf>
    <xf numFmtId="0" fontId="6" fillId="3" borderId="0" applyAlignment="1" pivotButton="0" quotePrefix="0" xfId="0">
      <alignment horizontal="right" vertical="center" wrapText="1" readingOrder="2"/>
    </xf>
    <xf numFmtId="0" fontId="0" fillId="2" borderId="0" pivotButton="0" quotePrefix="0" xfId="0"/>
    <xf numFmtId="164" fontId="7" fillId="4" borderId="1" applyAlignment="1" pivotButton="0" quotePrefix="0" xfId="0">
      <alignment horizontal="center" vertical="top"/>
    </xf>
    <xf numFmtId="165" fontId="7" fillId="4" borderId="1" applyAlignment="1" pivotButton="0" quotePrefix="0" xfId="0">
      <alignment horizontal="center" vertical="top"/>
    </xf>
    <xf numFmtId="166" fontId="7" fillId="4" borderId="1" applyAlignment="1" pivotButton="0" quotePrefix="0" xfId="0">
      <alignment horizontal="center" vertical="top"/>
    </xf>
    <xf numFmtId="3" fontId="7" fillId="4" borderId="1" applyAlignment="1" pivotButton="0" quotePrefix="0" xfId="0">
      <alignment horizontal="center" vertical="top"/>
    </xf>
    <xf numFmtId="167" fontId="7" fillId="4" borderId="1" applyAlignment="1" pivotButton="0" quotePrefix="0" xfId="0">
      <alignment horizontal="center" vertical="top"/>
    </xf>
    <xf numFmtId="2" fontId="7" fillId="4" borderId="1" applyAlignment="1" pivotButton="0" quotePrefix="0" xfId="0">
      <alignment horizontal="center" vertical="top"/>
    </xf>
    <xf numFmtId="164" fontId="9" fillId="5" borderId="1" applyAlignment="1" pivotButton="0" quotePrefix="0" xfId="0">
      <alignment horizontal="center" vertical="center" wrapText="1"/>
    </xf>
    <xf numFmtId="164" fontId="7" fillId="4" borderId="1" applyAlignment="1" pivotButton="0" quotePrefix="0" xfId="0">
      <alignment horizontal="center" vertical="center" wrapText="1"/>
    </xf>
    <xf numFmtId="0" fontId="4" fillId="0" borderId="1" applyAlignment="1" pivotButton="0" quotePrefix="0" xfId="0">
      <alignment horizontal="center" vertical="center" wrapText="1"/>
    </xf>
    <xf numFmtId="165" fontId="9" fillId="5" borderId="1" applyAlignment="1" pivotButton="0" quotePrefix="0" xfId="0">
      <alignment horizontal="center" vertical="center" wrapText="1"/>
    </xf>
    <xf numFmtId="165" fontId="7" fillId="4" borderId="1" applyAlignment="1" pivotButton="0" quotePrefix="0" xfId="0">
      <alignment horizontal="center" vertical="center" wrapText="1"/>
    </xf>
    <xf numFmtId="0" fontId="4" fillId="0" borderId="0" pivotButton="0" quotePrefix="0" xfId="0"/>
    <xf numFmtId="0" fontId="9" fillId="5" borderId="0" applyAlignment="1" pivotButton="0" quotePrefix="0" xfId="0">
      <alignment horizontal="center" vertical="center" wrapText="1"/>
    </xf>
    <xf numFmtId="0" fontId="10" fillId="0" borderId="0" applyAlignment="1" pivotButton="0" quotePrefix="0" xfId="0">
      <alignment horizontal="right" vertical="top" wrapText="1" readingOrder="2"/>
    </xf>
    <xf numFmtId="166" fontId="2" fillId="5" borderId="1" applyAlignment="1" pivotButton="0" quotePrefix="0" xfId="0">
      <alignment horizontal="center" vertical="top"/>
    </xf>
    <xf numFmtId="164" fontId="4" fillId="5" borderId="1" applyAlignment="1" pivotButton="0" quotePrefix="0" xfId="0">
      <alignment horizontal="center" vertical="top"/>
    </xf>
    <xf numFmtId="164" fontId="2" fillId="5" borderId="1" applyAlignment="1" pivotButton="0" quotePrefix="0" xfId="0">
      <alignment horizontal="center" vertical="top"/>
    </xf>
    <xf numFmtId="167" fontId="2" fillId="5" borderId="1" applyAlignment="1" pivotButton="0" quotePrefix="0" xfId="0">
      <alignment horizontal="center" vertical="top"/>
    </xf>
    <xf numFmtId="0" fontId="8" fillId="3" borderId="0" applyAlignment="1" pivotButton="0" quotePrefix="0" xfId="0">
      <alignment horizontal="center" vertical="center" wrapText="1"/>
    </xf>
    <xf numFmtId="1" fontId="2" fillId="6" borderId="1" pivotButton="0" quotePrefix="0" xfId="0"/>
    <xf numFmtId="0" fontId="2" fillId="6" borderId="1" pivotButton="0" quotePrefix="0" xfId="0"/>
    <xf numFmtId="164" fontId="2" fillId="6" borderId="1" pivotButton="0" quotePrefix="0" xfId="0"/>
    <xf numFmtId="1" fontId="2" fillId="0" borderId="1" pivotButton="0" quotePrefix="0" xfId="0"/>
    <xf numFmtId="0" fontId="2" fillId="0" borderId="1" pivotButton="0" quotePrefix="0" xfId="0"/>
    <xf numFmtId="164" fontId="2" fillId="0" borderId="1" pivotButton="0" quotePrefix="0" xfId="0"/>
    <xf numFmtId="168" fontId="11" fillId="3" borderId="0" applyAlignment="1" pivotButton="0" quotePrefix="0" xfId="0">
      <alignment horizontal="center" vertical="center" wrapText="1"/>
    </xf>
    <xf numFmtId="165" fontId="2" fillId="0" borderId="1" applyAlignment="1" pivotButton="0" quotePrefix="0" xfId="0">
      <alignment horizontal="center" vertical="center" wrapText="1"/>
    </xf>
    <xf numFmtId="165" fontId="12" fillId="4" borderId="1" applyAlignment="1" pivotButton="0" quotePrefix="0" xfId="0">
      <alignment horizontal="center" vertical="center" wrapText="1"/>
    </xf>
  </cellXfs>
  <cellStyles count="1">
    <cellStyle name="Normal" xfId="0" builtinId="0" hidden="0"/>
  </cellStyles>
  <dxfs count="4">
    <dxf>
      <font>
        <b val="1"/>
        <color rgb="001E6B34"/>
      </font>
      <fill>
        <patternFill patternType="solid">
          <fgColor rgb="00DDEFE0"/>
        </patternFill>
      </fill>
    </dxf>
    <dxf>
      <font>
        <b val="1"/>
        <color rgb="007A5A00"/>
      </font>
      <fill>
        <patternFill patternType="solid">
          <fgColor rgb="00FFF1C7"/>
        </patternFill>
      </fill>
    </dxf>
    <dxf>
      <font>
        <b val="1"/>
        <color rgb="009B1C1C"/>
      </font>
      <fill>
        <patternFill patternType="solid">
          <fgColor rgb="00F8DADA"/>
        </patternFill>
      </fill>
    </dxf>
    <dxf>
      <fill>
        <patternFill patternType="solid">
          <fgColor rgb="00FFF1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002FA7"/>
    <outlinePr summaryBelow="1" summaryRight="1"/>
    <pageSetUpPr fitToPage="1"/>
  </sheetPr>
  <dimension ref="A1:A22"/>
  <sheetViews>
    <sheetView showGridLines="0" rightToLeft="1" workbookViewId="0">
      <selection activeCell="A1" sqref="A1"/>
    </sheetView>
  </sheetViews>
  <sheetFormatPr baseColWidth="8" defaultRowHeight="15"/>
  <cols>
    <col width="100" customWidth="1" min="1" max="1"/>
  </cols>
  <sheetData>
    <row r="1">
      <c r="A1" s="1" t="inlineStr">
        <is>
          <t>בדיקת היתכנות לפרויקט נדל״ן מעבר לים - ליזם</t>
        </is>
      </c>
    </row>
    <row r="3" ht="48" customHeight="1">
      <c r="A3" s="2" t="inlineStr">
        <is>
          <t>הכלי הזה עונה על השאלה של כל יזם לפני שקונים קרקע: אם אבנה כאן, כמה ארוויח, כמה כסף אצטרך, ומה המחיר המקסימלי שכדאי לשלם על הקרקע. אין צורך בניסיון קודם. ממלאים נתונים, והגיליון מחשב לבד (מה שיזמים מכנים "דוח אפס" ראשוני).</t>
        </is>
      </c>
    </row>
    <row r="4" ht="24" customHeight="1">
      <c r="A4" s="3" t="inlineStr">
        <is>
          <t>איך עובדים עם הכלי - 4 צעדים</t>
        </is>
      </c>
    </row>
    <row r="5">
      <c r="A5" s="4" t="inlineStr">
        <is>
          <t>1. גיליון "נתוני הפרויקט": ממלאים רק את התאים הצהובים.</t>
        </is>
      </c>
    </row>
    <row r="6" ht="32" customHeight="1">
      <c r="A6" s="2" t="inlineStr">
        <is>
          <t>קרקע, שטחים, עלויות בנייה, מחירי מכירה, לוח זמנים ומימון. ליד כל נתון יש הסבר ומאיפה משיגים אותו (שמאי, מהנדס, קבלן, מתווך, בנק).</t>
        </is>
      </c>
    </row>
    <row r="7">
      <c r="A7" s="4" t="inlineStr">
        <is>
          <t>2. גיליון "תוצאה": השורה התחתונה.</t>
        </is>
      </c>
    </row>
    <row r="8" ht="32" customHeight="1">
      <c r="A8" s="2" t="inlineStr">
        <is>
          <t>רווח, מרווח על עלות, תשואה על ההון, ומחיר הקרקע המקסימלי. לכל מדד יעד שאתם קובעים, וסטטוס בירוק, בצהוב או באדום.</t>
        </is>
      </c>
    </row>
    <row r="9">
      <c r="A9" s="4" t="inlineStr">
        <is>
          <t>3. גיליון "רגישות": מה אם המחירים יורדים או הבנייה מתייקרת?</t>
        </is>
      </c>
    </row>
    <row r="10" ht="32" customHeight="1">
      <c r="A10" s="2" t="inlineStr">
        <is>
          <t>טבלה שמראה את המרווח בכל שילוב של שינוי במחיר המכירה ובעלות הבנייה. כך רואים כמה מרווח ביטחון יש בפרויקט.</t>
        </is>
      </c>
    </row>
    <row r="11">
      <c r="A11" s="4" t="inlineStr">
        <is>
          <t>4. גיליון "תזרים חודשי": מתי יוצא כסף ומתי נכנס.</t>
        </is>
      </c>
    </row>
    <row r="12" ht="32" customHeight="1">
      <c r="A12" s="2" t="inlineStr">
        <is>
          <t>חודש אחר חודש: רכישת קרקע, תכנון, בנייה, מכירות. מכאן מחושב שיא הגיוס (כמה כסף צריך להיות זמין בנקודה הכי עמוקה) והתשואה השנתית של הפרויקט.</t>
        </is>
      </c>
    </row>
    <row r="13" ht="24" customHeight="1">
      <c r="A13" s="3" t="inlineStr">
        <is>
          <t>מקרא צבעים</t>
        </is>
      </c>
    </row>
    <row r="14" ht="20" customHeight="1">
      <c r="A14" s="2" t="inlineStr">
        <is>
          <t>צהוב = תא שאתם ממלאים.   כחול בהיר = תוצאה שהגיליון מחשב.   ירוק / צהוב / אדום = עומד ביעד / קרוב / חלש.</t>
        </is>
      </c>
    </row>
    <row r="15" ht="24" customHeight="1">
      <c r="A15" s="3" t="inlineStr">
        <is>
          <t>שלוש שאלות שהכלי עונה עליהן</t>
        </is>
      </c>
    </row>
    <row r="16" ht="20" customHeight="1">
      <c r="A16" s="2" t="inlineStr">
        <is>
          <t>האם הפרויקט רווחי מספיק כדי להצדיק את הסיכון? (מרווח על עלות)</t>
        </is>
      </c>
    </row>
    <row r="17" ht="20" customHeight="1">
      <c r="A17" s="2" t="inlineStr">
        <is>
          <t>כמה כסף עצמי אצטרך, ומה הנקודה שבה החשיפה שלי הכי גדולה? (שיא גיוס)</t>
        </is>
      </c>
    </row>
    <row r="18" ht="20" customHeight="1">
      <c r="A18" s="2" t="inlineStr">
        <is>
          <t>מה המחיר המקסימלי שכדאי לשלם על הקרקע כדי לעמוד ביעד הרווח שלי? (ערך קרקע שיורי)</t>
        </is>
      </c>
    </row>
    <row r="19" ht="24" customHeight="1">
      <c r="A19" s="3" t="inlineStr">
        <is>
          <t>חשוב לדעת</t>
        </is>
      </c>
    </row>
    <row r="20" ht="32" customHeight="1">
      <c r="A20" s="2" t="inlineStr">
        <is>
          <t>זה מודל היתכנות ראשוני ופשוט. עלויות המימון והמס מחושבות בקירוב, ולא כוללות מע״מ (בהרבה מדינות יש לו טיפול מיוחד ביזמות). לפני רכישת קרקע בונים דוח אפס מלא עם שמאי, מהנדס, רואה חשבון ועורך דין מקומיים.</t>
        </is>
      </c>
    </row>
    <row r="21" ht="48" customHeight="1">
      <c r="A21" s="2" t="inlineStr">
        <is>
          <t>הכלי נועד ללמידה ולבדיקה ראשונית בלבד, ואינו ייעוץ משפטי, מיסויי או השקעתי. כל המספרים בגיליון הם דוגמה שאתם מחליפים בנתונים שלכם. שיעורי מס, עלויות רכישה וכללי מימון שונים ממדינה למדינה ומשתנים מעת לעת, ולכן לפני החלטה בודקים אותם מול עורך דין, רואה חשבון ובנק במדינת היעד ובישראל.</t>
        </is>
      </c>
    </row>
    <row r="22" ht="32" customHeight="1">
      <c r="A22" s="2" t="inlineStr">
        <is>
          <t>הכלי הוכן על ידי משרד עו״ד אילן ליבוביץ ושות׳ לשימוש חופשי. לשיחת היכרות: office@leibovitch.co.il · 073-3211022</t>
        </is>
      </c>
    </row>
  </sheetData>
  <pageMargins left="0.75" right="0.75" top="1" bottom="1" header="0.5" footer="0.5"/>
  <pageSetup orientation="landscape" fitToWidth="1"/>
</worksheet>
</file>

<file path=xl/worksheets/sheet2.xml><?xml version="1.0" encoding="utf-8"?>
<worksheet xmlns="http://schemas.openxmlformats.org/spreadsheetml/2006/main">
  <sheetPr>
    <tabColor rgb="00002FA7"/>
    <outlinePr summaryBelow="1" summaryRight="1"/>
    <pageSetUpPr fitToPage="1"/>
  </sheetPr>
  <dimension ref="A1:D42"/>
  <sheetViews>
    <sheetView showGridLines="0" rightToLeft="1" workbookViewId="0">
      <pane ySplit="4" topLeftCell="A5" activePane="bottomLeft" state="frozen"/>
      <selection pane="bottomLeft" activeCell="A1" sqref="A1"/>
    </sheetView>
  </sheetViews>
  <sheetFormatPr baseColWidth="8" defaultRowHeight="15"/>
  <cols>
    <col width="38" customWidth="1" min="1" max="1"/>
    <col width="16" customWidth="1" min="2" max="2"/>
    <col width="12" customWidth="1" min="3" max="3"/>
    <col width="88" customWidth="1" min="4" max="4"/>
  </cols>
  <sheetData>
    <row r="1">
      <c r="A1" s="1" t="inlineStr">
        <is>
          <t>נתוני הפרויקט</t>
        </is>
      </c>
    </row>
    <row r="2" ht="36" customHeight="1">
      <c r="A2" s="5" t="inlineStr">
        <is>
          <t>ממלאים רק את התאים הצהובים. הנתונים הם דוגמה לפרויקט מגורים קטן בחו״ל; החליפו אותם בנתונים שלכם.</t>
        </is>
      </c>
    </row>
    <row r="4">
      <c r="A4" s="6" t="inlineStr">
        <is>
          <t>נתון</t>
        </is>
      </c>
      <c r="B4" s="6" t="inlineStr">
        <is>
          <t>הערך שלכם</t>
        </is>
      </c>
      <c r="C4" s="6" t="inlineStr">
        <is>
          <t>יחידה</t>
        </is>
      </c>
      <c r="D4" s="6" t="inlineStr">
        <is>
          <t>מה זה ואיך ממלאים</t>
        </is>
      </c>
    </row>
    <row r="6" ht="24" customHeight="1">
      <c r="A6" s="3" t="inlineStr">
        <is>
          <t>1. הקרקע</t>
        </is>
      </c>
      <c r="B6" s="7" t="n"/>
      <c r="C6" s="7" t="n"/>
      <c r="D6" s="7" t="n"/>
    </row>
    <row r="7" ht="30" customHeight="1">
      <c r="A7" s="4" t="inlineStr">
        <is>
          <t>מחיר הקרקע</t>
        </is>
      </c>
      <c r="B7" s="8" t="n">
        <v>400000</v>
      </c>
      <c r="C7" s="5" t="inlineStr">
        <is>
          <t>אירו</t>
        </is>
      </c>
      <c r="D7" s="2" t="inlineStr">
        <is>
          <t>המחיר שמבקשים על הקרקע. בהמשך הכלי יגיד לכם מה המחיר המקסימלי שכדאי לשלם.</t>
        </is>
      </c>
    </row>
    <row r="8" ht="30" customHeight="1">
      <c r="A8" s="4" t="inlineStr">
        <is>
          <t>עלויות רכישת הקרקע</t>
        </is>
      </c>
      <c r="B8" s="9" t="n">
        <v>0.05</v>
      </c>
      <c r="C8" s="5" t="inlineStr">
        <is>
          <t>% ממחיר הקרקע</t>
        </is>
      </c>
      <c r="D8" s="2" t="inlineStr">
        <is>
          <t>מסים, נוטריון, עורך דין, תיווך ובדיקות (שמאות, סקר קרקע).</t>
        </is>
      </c>
    </row>
    <row r="10" ht="24" customHeight="1">
      <c r="A10" s="3" t="inlineStr">
        <is>
          <t>2. מה בונים</t>
        </is>
      </c>
      <c r="B10" s="7" t="n"/>
      <c r="C10" s="7" t="n"/>
      <c r="D10" s="7" t="n"/>
    </row>
    <row r="11" ht="30" customHeight="1">
      <c r="A11" s="4" t="inlineStr">
        <is>
          <t>שטח בנוי כולל (ברוטו)</t>
        </is>
      </c>
      <c r="B11" s="10" t="n">
        <v>1800</v>
      </c>
      <c r="C11" s="5" t="inlineStr">
        <is>
          <t>מ״ר</t>
        </is>
      </c>
      <c r="D11" s="2" t="inlineStr">
        <is>
          <t>כל השטח שבונים, כולל קירות, מדרגות ושטחים משותפים. לפי זכויות הבנייה בתוכנית (בדקו מול אדריכל מקומי).</t>
        </is>
      </c>
    </row>
    <row r="12" ht="30" customHeight="1">
      <c r="A12" s="4" t="inlineStr">
        <is>
          <t>יעילות: שטח למכירה מתוך הברוטו</t>
        </is>
      </c>
      <c r="B12" s="9" t="n">
        <v>0.85</v>
      </c>
      <c r="C12" s="5" t="inlineStr">
        <is>
          <t>%</t>
        </is>
      </c>
      <c r="D12" s="2" t="inlineStr">
        <is>
          <t>כמה מהשטח הבנוי אפשר בפועל למכור לדיירים. בבניין עם הרבה שטח משותף היעילות נמוכה יותר.</t>
        </is>
      </c>
    </row>
    <row r="13" ht="30" customHeight="1">
      <c r="A13" s="4" t="inlineStr">
        <is>
          <t>מספר יחידות</t>
        </is>
      </c>
      <c r="B13" s="11" t="n">
        <v>12</v>
      </c>
      <c r="C13" s="5" t="inlineStr">
        <is>
          <t>יחידות</t>
        </is>
      </c>
      <c r="D13" s="2" t="inlineStr">
        <is>
          <t>כמה דירות או וילות בפרויקט. משמש לחישוב רווח ליחידה.</t>
        </is>
      </c>
    </row>
    <row r="15" ht="24" customHeight="1">
      <c r="A15" s="3" t="inlineStr">
        <is>
          <t>3. עלויות בנייה ותכנון</t>
        </is>
      </c>
      <c r="B15" s="7" t="n"/>
      <c r="C15" s="7" t="n"/>
      <c r="D15" s="7" t="n"/>
    </row>
    <row r="16" ht="30" customHeight="1">
      <c r="A16" s="4" t="inlineStr">
        <is>
          <t>עלות בנייה למ״ר ברוטו</t>
        </is>
      </c>
      <c r="B16" s="8" t="n">
        <v>900</v>
      </c>
      <c r="C16" s="5" t="inlineStr">
        <is>
          <t>אירו למ״ר</t>
        </is>
      </c>
      <c r="D16" s="2" t="inlineStr">
        <is>
          <t>מחיר הקבלן לבנייה, לפי הצעות מחיר מקבלנים מקומיים. זה הנתון החשוב ביותר לבדוק מראש.</t>
        </is>
      </c>
    </row>
    <row r="17" ht="30" customHeight="1">
      <c r="A17" s="4" t="inlineStr">
        <is>
          <t>פיתוח ותשתיות</t>
        </is>
      </c>
      <c r="B17" s="8" t="n">
        <v>60000</v>
      </c>
      <c r="C17" s="5" t="inlineStr">
        <is>
          <t>אירו</t>
        </is>
      </c>
      <c r="D17" s="2" t="inlineStr">
        <is>
          <t>חיבור למים, ביוב, חשמל, כבישי גישה, גדרות, פיתוח שטח.</t>
        </is>
      </c>
    </row>
    <row r="18" ht="30" customHeight="1">
      <c r="A18" s="4" t="inlineStr">
        <is>
          <t>תכנון והנדסה</t>
        </is>
      </c>
      <c r="B18" s="9" t="n">
        <v>0.06</v>
      </c>
      <c r="C18" s="5" t="inlineStr">
        <is>
          <t>% מעלות הבנייה</t>
        </is>
      </c>
      <c r="D18" s="2" t="inlineStr">
        <is>
          <t>אדריכל, קונסטרוקטור, יועצים. מקובל לחשב כאחוז מעלות הבנייה.</t>
        </is>
      </c>
    </row>
    <row r="19" ht="30" customHeight="1">
      <c r="A19" s="4" t="inlineStr">
        <is>
          <t>פיקוח וניהול בנייה</t>
        </is>
      </c>
      <c r="B19" s="9" t="n">
        <v>0.03</v>
      </c>
      <c r="C19" s="5" t="inlineStr">
        <is>
          <t>% מעלות הבנייה</t>
        </is>
      </c>
      <c r="D19" s="2" t="inlineStr">
        <is>
          <t>מפקח מטעמכם באתר. כשאתם בישראל והפרויקט בחו״ל, זה לא מותרות.</t>
        </is>
      </c>
    </row>
    <row r="20" ht="30" customHeight="1">
      <c r="A20" s="4" t="inlineStr">
        <is>
          <t>היתרים ואגרות</t>
        </is>
      </c>
      <c r="B20" s="8" t="n">
        <v>40000</v>
      </c>
      <c r="C20" s="5" t="inlineStr">
        <is>
          <t>אירו</t>
        </is>
      </c>
      <c r="D20" s="2" t="inlineStr">
        <is>
          <t>היתר בנייה, אגרות עירייה, מסמכי תכנון. בכל מדינה השלבים והעלויות שונים.</t>
        </is>
      </c>
    </row>
    <row r="21" ht="30" customHeight="1">
      <c r="A21" s="4" t="inlineStr">
        <is>
          <t>בלת״ם (רזרבה לבלתי צפוי)</t>
        </is>
      </c>
      <c r="B21" s="9" t="n">
        <v>0.07000000000000001</v>
      </c>
      <c r="C21" s="5" t="inlineStr">
        <is>
          <t>% מעלות הבנייה</t>
        </is>
      </c>
      <c r="D21" s="2" t="inlineStr">
        <is>
          <t>כמעט בכל פרויקט משהו מתייקר. רזרבה של 5%-10% היא מנהג זהיר.</t>
        </is>
      </c>
    </row>
    <row r="23" ht="24" customHeight="1">
      <c r="A23" s="3" t="inlineStr">
        <is>
          <t>4. מכירות</t>
        </is>
      </c>
      <c r="B23" s="7" t="n"/>
      <c r="C23" s="7" t="n"/>
      <c r="D23" s="7" t="n"/>
    </row>
    <row r="24" ht="30" customHeight="1">
      <c r="A24" s="4" t="inlineStr">
        <is>
          <t>מחיר מכירה למ״ר</t>
        </is>
      </c>
      <c r="B24" s="8" t="n">
        <v>2200</v>
      </c>
      <c r="C24" s="5" t="inlineStr">
        <is>
          <t>אירו למ״ר</t>
        </is>
      </c>
      <c r="D24" s="2" t="inlineStr">
        <is>
          <t>כמה תקבלו על כל מ״ר למכירה. בדקו עסקאות שנסגרו באזור (לא רק מחירי מבוקש).</t>
        </is>
      </c>
    </row>
    <row r="25" ht="30" customHeight="1">
      <c r="A25" s="4" t="inlineStr">
        <is>
          <t>שיווק ופרסום</t>
        </is>
      </c>
      <c r="B25" s="9" t="n">
        <v>0.03</v>
      </c>
      <c r="C25" s="5" t="inlineStr">
        <is>
          <t>% מההכנסות</t>
        </is>
      </c>
      <c r="D25" s="2" t="inlineStr">
        <is>
          <t>אתר, מודעות, משרד מכירות, הדמיות.</t>
        </is>
      </c>
    </row>
    <row r="26" ht="30" customHeight="1">
      <c r="A26" s="4" t="inlineStr">
        <is>
          <t>עמלות מכירה</t>
        </is>
      </c>
      <c r="B26" s="9" t="n">
        <v>0.02</v>
      </c>
      <c r="C26" s="5" t="inlineStr">
        <is>
          <t>% מההכנסות</t>
        </is>
      </c>
      <c r="D26" s="2" t="inlineStr">
        <is>
          <t>מתווכים או אנשי מכירות.</t>
        </is>
      </c>
    </row>
    <row r="27" ht="30" customHeight="1">
      <c r="A27" s="4" t="inlineStr">
        <is>
          <t>עורך דין למכירות</t>
        </is>
      </c>
      <c r="B27" s="9" t="n">
        <v>0.01</v>
      </c>
      <c r="C27" s="5" t="inlineStr">
        <is>
          <t>% מההכנסות</t>
        </is>
      </c>
      <c r="D27" s="2" t="inlineStr">
        <is>
          <t>חוזים מול הרוכשים ורישום.</t>
        </is>
      </c>
    </row>
    <row r="29" ht="24" customHeight="1">
      <c r="A29" s="3" t="inlineStr">
        <is>
          <t>5. לוח זמנים</t>
        </is>
      </c>
      <c r="B29" s="7" t="n"/>
      <c r="C29" s="7" t="n"/>
      <c r="D29" s="7" t="n"/>
    </row>
    <row r="30" ht="30" customHeight="1">
      <c r="A30" s="4" t="inlineStr">
        <is>
          <t>תכנון והיתרים</t>
        </is>
      </c>
      <c r="B30" s="12" t="n">
        <v>9</v>
      </c>
      <c r="C30" s="5" t="inlineStr">
        <is>
          <t>חודשים</t>
        </is>
      </c>
      <c r="D30" s="2" t="inlineStr">
        <is>
          <t>מרכישת הקרקע ועד היתר בנייה. בחלק מהמדינות זה החלק הארוך והלא צפוי.</t>
        </is>
      </c>
    </row>
    <row r="31" ht="30" customHeight="1">
      <c r="A31" s="4" t="inlineStr">
        <is>
          <t>בנייה</t>
        </is>
      </c>
      <c r="B31" s="12" t="n">
        <v>18</v>
      </c>
      <c r="C31" s="5" t="inlineStr">
        <is>
          <t>חודשים</t>
        </is>
      </c>
      <c r="D31" s="2" t="inlineStr">
        <is>
          <t>מתחילת עבודות ועד מסירה.</t>
        </is>
      </c>
    </row>
    <row r="32" ht="30" customHeight="1">
      <c r="A32" s="4" t="inlineStr">
        <is>
          <t>מכירת היתרה אחרי סיום</t>
        </is>
      </c>
      <c r="B32" s="12" t="n">
        <v>6</v>
      </c>
      <c r="C32" s="5" t="inlineStr">
        <is>
          <t>חודשים</t>
        </is>
      </c>
      <c r="D32" s="2" t="inlineStr">
        <is>
          <t>כמה זמן לוקח למכור את מה שלא נמכר בזמן הבנייה.</t>
        </is>
      </c>
    </row>
    <row r="33" ht="30" customHeight="1">
      <c r="A33" s="4" t="inlineStr">
        <is>
          <t>מכירות מוקדמות בזמן הבנייה</t>
        </is>
      </c>
      <c r="B33" s="9" t="n">
        <v>0.4</v>
      </c>
      <c r="C33" s="5" t="inlineStr">
        <is>
          <t>% מההכנסות</t>
        </is>
      </c>
      <c r="D33" s="2" t="inlineStr">
        <is>
          <t>כמה מהדירות נמכרות ונגבות עוד בזמן הבנייה. בדקו מה החוק המקומי מתיר לגבות לפני מסירה ואיזו ערבות נדרשת.</t>
        </is>
      </c>
    </row>
    <row r="35" ht="24" customHeight="1">
      <c r="A35" s="3" t="inlineStr">
        <is>
          <t>6. מימון ומיסוי</t>
        </is>
      </c>
      <c r="B35" s="7" t="n"/>
      <c r="C35" s="7" t="n"/>
      <c r="D35" s="7" t="n"/>
    </row>
    <row r="36" ht="30" customHeight="1">
      <c r="A36" s="4" t="inlineStr">
        <is>
          <t>חלק ההון העצמי בעלויות</t>
        </is>
      </c>
      <c r="B36" s="9" t="n">
        <v>0.35</v>
      </c>
      <c r="C36" s="5" t="inlineStr">
        <is>
          <t>%</t>
        </is>
      </c>
      <c r="D36" s="2" t="inlineStr">
        <is>
          <t>כמה מהעלויות אתם (והשותפים) מממנים מכסף עצמי. את השאר מממן בנק או מלווה.</t>
        </is>
      </c>
    </row>
    <row r="37" ht="30" customHeight="1">
      <c r="A37" s="4" t="inlineStr">
        <is>
          <t>ריבית על מימון הבנייה</t>
        </is>
      </c>
      <c r="B37" s="9" t="n">
        <v>0.08</v>
      </c>
      <c r="C37" s="5" t="inlineStr">
        <is>
          <t>לשנה</t>
        </is>
      </c>
      <c r="D37" s="2" t="inlineStr">
        <is>
          <t>ריבית ליווי בנקאי או הלוואת יזמים. בדקו מול בנק מקומי.</t>
        </is>
      </c>
    </row>
    <row r="38" ht="30" customHeight="1">
      <c r="A38" s="4" t="inlineStr">
        <is>
          <t>עמלות מימון</t>
        </is>
      </c>
      <c r="B38" s="9" t="n">
        <v>0.015</v>
      </c>
      <c r="C38" s="5" t="inlineStr">
        <is>
          <t>% מההלוואה</t>
        </is>
      </c>
      <c r="D38" s="2" t="inlineStr">
        <is>
          <t>עמלת העמדה, שמאי, מפקח בנק.</t>
        </is>
      </c>
    </row>
    <row r="39" ht="30" customHeight="1">
      <c r="A39" s="4" t="inlineStr">
        <is>
          <t>תקורה וניהול יזם</t>
        </is>
      </c>
      <c r="B39" s="9" t="n">
        <v>0.03</v>
      </c>
      <c r="C39" s="5" t="inlineStr">
        <is>
          <t>% מהעלויות</t>
        </is>
      </c>
      <c r="D39" s="2" t="inlineStr">
        <is>
          <t>משרד, הנהלת חשבונות, נסיעות, חברה מקומית.</t>
        </is>
      </c>
    </row>
    <row r="40" ht="30" customHeight="1">
      <c r="A40" s="4" t="inlineStr">
        <is>
          <t>מס על הרווח (שיעור אפקטיבי)</t>
        </is>
      </c>
      <c r="B40" s="9" t="n">
        <v>0.16</v>
      </c>
      <c r="C40" s="5" t="inlineStr">
        <is>
          <t>% מהרווח</t>
        </is>
      </c>
      <c r="D40" s="2" t="inlineStr">
        <is>
          <t>מס חברות במדינת היעד, ולפי המבנה גם מס בישראל על חלוקת הרווח. נקבע מול רואה חשבון.</t>
        </is>
      </c>
    </row>
    <row r="41" ht="30" customHeight="1">
      <c r="A41" s="4" t="inlineStr">
        <is>
          <t>הון עצמי שזמין לכם</t>
        </is>
      </c>
      <c r="B41" s="8" t="n">
        <v>600000</v>
      </c>
      <c r="C41" s="5" t="inlineStr">
        <is>
          <t>אירו</t>
        </is>
      </c>
      <c r="D41" s="2" t="inlineStr">
        <is>
          <t>כמה כסף עצמי (שלכם ושל שותפים) באמת יש לפרויקט. ישווה מול שיא הגיוס.</t>
        </is>
      </c>
    </row>
    <row r="42" ht="30" customHeight="1">
      <c r="A42" s="4" t="inlineStr">
        <is>
          <t>שער ₪ לאירו</t>
        </is>
      </c>
      <c r="B42" s="13" t="n">
        <v>3.9</v>
      </c>
      <c r="C42" s="5" t="inlineStr">
        <is>
          <t>₪</t>
        </is>
      </c>
      <c r="D42" s="2" t="inlineStr">
        <is>
          <t>כדי לראות את התוצאות גם בשקלים. עדכנו לשער היום.</t>
        </is>
      </c>
    </row>
  </sheetData>
  <mergeCells count="1">
    <mergeCell ref="A2:D2"/>
  </mergeCells>
  <dataValidations count="14">
    <dataValidation sqref="B8" showDropDown="0" showInputMessage="0" showErrorMessage="1" allowBlank="0" error="הזינו אחוז, למשל 5%" type="decimal" operator="between">
      <formula1>-1</formula1>
      <formula2>5</formula2>
    </dataValidation>
    <dataValidation sqref="B12" showDropDown="0" showInputMessage="0" showErrorMessage="1" allowBlank="0" error="הזינו אחוז, למשל 5%" type="decimal" operator="between">
      <formula1>-1</formula1>
      <formula2>5</formula2>
    </dataValidation>
    <dataValidation sqref="B18" showDropDown="0" showInputMessage="0" showErrorMessage="1" allowBlank="0" error="הזינו אחוז, למשל 5%" type="decimal" operator="between">
      <formula1>-1</formula1>
      <formula2>5</formula2>
    </dataValidation>
    <dataValidation sqref="B19" showDropDown="0" showInputMessage="0" showErrorMessage="1" allowBlank="0" error="הזינו אחוז, למשל 5%" type="decimal" operator="between">
      <formula1>-1</formula1>
      <formula2>5</formula2>
    </dataValidation>
    <dataValidation sqref="B21" showDropDown="0" showInputMessage="0" showErrorMessage="1" allowBlank="0" error="הזינו אחוז, למשל 5%" type="decimal" operator="between">
      <formula1>-1</formula1>
      <formula2>5</formula2>
    </dataValidation>
    <dataValidation sqref="B25" showDropDown="0" showInputMessage="0" showErrorMessage="1" allowBlank="0" error="הזינו אחוז, למשל 5%" type="decimal" operator="between">
      <formula1>-1</formula1>
      <formula2>5</formula2>
    </dataValidation>
    <dataValidation sqref="B26" showDropDown="0" showInputMessage="0" showErrorMessage="1" allowBlank="0" error="הזינו אחוז, למשל 5%" type="decimal" operator="between">
      <formula1>-1</formula1>
      <formula2>5</formula2>
    </dataValidation>
    <dataValidation sqref="B27" showDropDown="0" showInputMessage="0" showErrorMessage="1" allowBlank="0" error="הזינו אחוז, למשל 5%" type="decimal" operator="between">
      <formula1>-1</formula1>
      <formula2>5</formula2>
    </dataValidation>
    <dataValidation sqref="B33" showDropDown="0" showInputMessage="0" showErrorMessage="1" allowBlank="0" error="הזינו אחוז, למשל 5%" type="decimal" operator="between">
      <formula1>-1</formula1>
      <formula2>5</formula2>
    </dataValidation>
    <dataValidation sqref="B36" showDropDown="0" showInputMessage="0" showErrorMessage="1" allowBlank="0" error="הזינו אחוז, למשל 5%" type="decimal" operator="between">
      <formula1>-1</formula1>
      <formula2>5</formula2>
    </dataValidation>
    <dataValidation sqref="B37" showDropDown="0" showInputMessage="0" showErrorMessage="1" allowBlank="0" error="הזינו אחוז, למשל 5%" type="decimal" operator="between">
      <formula1>-1</formula1>
      <formula2>5</formula2>
    </dataValidation>
    <dataValidation sqref="B38" showDropDown="0" showInputMessage="0" showErrorMessage="1" allowBlank="0" error="הזינו אחוז, למשל 5%" type="decimal" operator="between">
      <formula1>-1</formula1>
      <formula2>5</formula2>
    </dataValidation>
    <dataValidation sqref="B39" showDropDown="0" showInputMessage="0" showErrorMessage="1" allowBlank="0" error="הזינו אחוז, למשל 5%" type="decimal" operator="between">
      <formula1>-1</formula1>
      <formula2>5</formula2>
    </dataValidation>
    <dataValidation sqref="B40" showDropDown="0" showInputMessage="0" showErrorMessage="1" allowBlank="0" error="הזינו אחוז, למשל 5%" type="decimal" operator="between">
      <formula1>-1</formula1>
      <formula2>5</formula2>
    </dataValidation>
  </dataValidations>
  <pageMargins left="0.75" right="0.75" top="1" bottom="1" header="0.5" footer="0.5"/>
  <pageSetup orientation="landscape" fitToWidth="1"/>
</worksheet>
</file>

<file path=xl/worksheets/sheet3.xml><?xml version="1.0" encoding="utf-8"?>
<worksheet xmlns="http://schemas.openxmlformats.org/spreadsheetml/2006/main">
  <sheetPr>
    <tabColor rgb="00002FA7"/>
    <outlinePr summaryBelow="1" summaryRight="1"/>
    <pageSetUpPr fitToPage="1"/>
  </sheetPr>
  <dimension ref="A1:E19"/>
  <sheetViews>
    <sheetView showGridLines="0" rightToLeft="1" workbookViewId="0">
      <pane ySplit="4" topLeftCell="A5" activePane="bottomLeft" state="frozen"/>
      <selection pane="bottomLeft" activeCell="A1" sqref="A1"/>
    </sheetView>
  </sheetViews>
  <sheetFormatPr baseColWidth="8" defaultRowHeight="15"/>
  <cols>
    <col width="34" customWidth="1" min="1" max="1"/>
    <col width="18" customWidth="1" min="2" max="2"/>
    <col width="16" customWidth="1" min="3" max="3"/>
    <col width="14" customWidth="1" min="4" max="4"/>
    <col width="80" customWidth="1" min="5" max="5"/>
  </cols>
  <sheetData>
    <row r="1">
      <c r="A1" s="1" t="inlineStr">
        <is>
          <t>תוצאה: האם הפרויקט כדאי?</t>
        </is>
      </c>
    </row>
    <row r="2" ht="36" customHeight="1">
      <c r="A2" s="5" t="inlineStr">
        <is>
          <t>יעד המרווח על עלות (בשורה השנייה) משמש גם לחישוב מחיר הקרקע המקסימלי. שנו יעדים בעמודה הצהובה.</t>
        </is>
      </c>
    </row>
    <row r="4">
      <c r="A4" s="6" t="inlineStr">
        <is>
          <t>מדד</t>
        </is>
      </c>
      <c r="B4" s="6" t="inlineStr">
        <is>
          <t>התוצאה שלכם</t>
        </is>
      </c>
      <c r="C4" s="6" t="inlineStr">
        <is>
          <t>היעד שלכם (אפשר לשנות)</t>
        </is>
      </c>
      <c r="D4" s="6" t="inlineStr">
        <is>
          <t>סטטוס</t>
        </is>
      </c>
      <c r="E4" s="6" t="inlineStr">
        <is>
          <t>מה זה אומר</t>
        </is>
      </c>
    </row>
    <row r="5" ht="34" customHeight="1">
      <c r="A5" s="4" t="inlineStr">
        <is>
          <t>רווח לפני מס</t>
        </is>
      </c>
      <c r="B5" s="14">
        <f>PBT</f>
        <v/>
      </c>
      <c r="C5" s="15" t="n">
        <v>500000</v>
      </c>
      <c r="D5" s="16">
        <f>IF(ISERROR(B5),"—",IF(B5&gt;=C5,"✔ עומד",IF(B5&gt;=C5*0.85,"◐ קרוב","✖ חלש")))</f>
        <v/>
      </c>
      <c r="E5" s="2" t="inlineStr">
        <is>
          <t>ההכנסות פחות כל העלויות, כולל מימון. זה הרווח של הפרויקט לפני מס.</t>
        </is>
      </c>
    </row>
    <row r="6" ht="34" customHeight="1">
      <c r="A6" s="4" t="inlineStr">
        <is>
          <t>מרווח על עלות</t>
        </is>
      </c>
      <c r="B6" s="17">
        <f>PBT/TDC</f>
        <v/>
      </c>
      <c r="C6" s="18" t="n">
        <v>0.2</v>
      </c>
      <c r="D6" s="16">
        <f>IF(ISERROR(B6),"—",IF(B6&gt;=C6,"✔ עומד",IF(B6&gt;=C6*0.85,"◐ קרוב","✖ חלש")))</f>
        <v/>
      </c>
      <c r="E6" s="2" t="inlineStr">
        <is>
          <t>רווח חלקי עלות הפרויקט. זה המדד שבנקים ויזמים בודקים ראשון. בפרויקט בחו״ל, עם סיכוני רגולציה ומטבע, יזמים רבים מחפשים מרווח גבוה יותר מאשר בבית.</t>
        </is>
      </c>
    </row>
    <row r="7" ht="34" customHeight="1">
      <c r="A7" s="4" t="inlineStr">
        <is>
          <t>רווח לפני מס ליחידה</t>
        </is>
      </c>
      <c r="B7" s="14">
        <f>PBT/Units</f>
        <v/>
      </c>
      <c r="C7" s="15" t="n">
        <v>40000</v>
      </c>
      <c r="D7" s="16">
        <f>IF(ISERROR(B7),"—",IF(B7&gt;=C7,"✔ עומד",IF(B7&gt;=C7*0.85,"◐ קרוב","✖ חלש")))</f>
        <v/>
      </c>
      <c r="E7" s="2" t="inlineStr">
        <is>
          <t>הרווח הממוצע על כל דירה או וילה. עוזר להבין כמה כל מכירה שווה לכם, ומה קורה אם יחידה אחת או שתיים לא נמכרות.</t>
        </is>
      </c>
    </row>
    <row r="8" ht="34" customHeight="1">
      <c r="A8" s="4" t="inlineStr">
        <is>
          <t>תשואה על ההון העצמי</t>
        </is>
      </c>
      <c r="B8" s="17">
        <f>NetProfit/EquityIn</f>
        <v/>
      </c>
      <c r="C8" s="18" t="n">
        <v>0.4</v>
      </c>
      <c r="D8" s="16">
        <f>IF(ISERROR(B8),"—",IF(B8&gt;=C8,"✔ עומד",IF(B8&gt;=C8*0.85,"◐ קרוב","✖ חלש")))</f>
        <v/>
      </c>
      <c r="E8" s="2" t="inlineStr">
        <is>
          <t>רווח נקי חלקי ההון העצמי שהשקעתם, לכל תקופת הפרויקט.</t>
        </is>
      </c>
    </row>
    <row r="9" ht="34" customHeight="1">
      <c r="A9" s="4" t="inlineStr">
        <is>
          <t>תשואה שנתית של הפרויקט (IRR)</t>
        </is>
      </c>
      <c r="B9" s="17">
        <f>(1+IRR(MCF,0.01))^12-1</f>
        <v/>
      </c>
      <c r="C9" s="18" t="n">
        <v>0.18</v>
      </c>
      <c r="D9" s="16">
        <f>IF(ISERROR(B9),"—",IF(B9&gt;=C9,"✔ עומד",IF(B9&gt;=C9*0.85,"◐ קרוב","✖ חלש")))</f>
        <v/>
      </c>
      <c r="E9" s="2" t="inlineStr">
        <is>
          <t>התשואה השנתית על התזרים החודשי של הפרויקט, לפני מימון ומס. מתחשבת בזמן: פרויקט שמתעכב, התשואה שלו יורדת גם אם הרווח זהה.</t>
        </is>
      </c>
    </row>
    <row r="10" ht="34" customHeight="1">
      <c r="A10" s="4" t="inlineStr">
        <is>
          <t>מרווח ביטחון במחיר המכירה</t>
        </is>
      </c>
      <c r="B10" s="17">
        <f>1-BreakEvenM2/SalePriceM2</f>
        <v/>
      </c>
      <c r="C10" s="18" t="n">
        <v>0.15</v>
      </c>
      <c r="D10" s="16">
        <f>IF(ISERROR(B10),"—",IF(B10&gt;=C10,"✔ עומד",IF(B10&gt;=C10*0.85,"◐ קרוב","✖ חלש")))</f>
        <v/>
      </c>
      <c r="E10" s="2" t="inlineStr">
        <is>
          <t>בכמה אחוזים מחירי המכירה יכולים לרדת לפני שהפרויקט מפסיד. ככל שגבוה יותר, הפרויקט עמיד יותר.</t>
        </is>
      </c>
    </row>
    <row r="11" ht="34" customHeight="1">
      <c r="A11" s="4" t="inlineStr">
        <is>
          <t>שיא גיוס (לפני מימון)</t>
        </is>
      </c>
      <c r="B11" s="14">
        <f>-MIN(MCum)</f>
        <v/>
      </c>
      <c r="C11" s="15" t="n">
        <v>1500000</v>
      </c>
      <c r="D11" s="16">
        <f>IF(ISERROR(B11),"—",IF(B11&lt;=C11,"✔ עומד",IF(B11&lt;=C11*1.15,"◐ קרוב","✖ חלש")))</f>
        <v/>
      </c>
      <c r="E11" s="2" t="inlineStr">
        <is>
          <t>הנקודה העמוקה ביותר בתזרים: כמה כסף צריך להיות זמין (הון עצמי + בנק) לפני שהמכירות מתחילות לכסות. היעד = מה שתוכלו לגייס.</t>
        </is>
      </c>
    </row>
    <row r="12" ht="34" customHeight="1">
      <c r="A12" s="4" t="inlineStr">
        <is>
          <t>הון עצמי נדרש מול הזמין</t>
        </is>
      </c>
      <c r="B12" s="14">
        <f>EquityIn</f>
        <v/>
      </c>
      <c r="C12" s="15">
        <f>EquityAvail</f>
        <v/>
      </c>
      <c r="D12" s="16">
        <f>IF(ISERROR(B12),"—",IF(B12&lt;=C12,"✔ עומד",IF(B12&lt;=C12*1.15,"◐ קרוב","✖ חלש")))</f>
        <v/>
      </c>
      <c r="E12" s="2" t="inlineStr">
        <is>
          <t>ההון העצמי שהפרויקט דורש, מול מה שהזנתם שזמין לכם. אם הוא גבוה מהזמין, צריך שותף, מימון נוסף או פרויקט קטן יותר.</t>
        </is>
      </c>
    </row>
    <row r="13" ht="34" customHeight="1">
      <c r="A13" s="4" t="inlineStr">
        <is>
          <t>מחיר קרקע מקסימלי ליעד</t>
        </is>
      </c>
      <c r="B13" s="14">
        <f>ResidualLand</f>
        <v/>
      </c>
      <c r="C13" s="15">
        <f>LandPrice</f>
        <v/>
      </c>
      <c r="D13" s="16">
        <f>IF(ISERROR(B13),"—",IF(B13&gt;=C13,"✔ עומד",IF(B13&gt;=C13*0.85,"◐ קרוב","✖ חלש")))</f>
        <v/>
      </c>
      <c r="E13" s="2" t="inlineStr">
        <is>
          <t>כמה אפשר לשלם על הקרקע ועדיין לעמוד ביעד המרווח. אם הוא נמוך ממחיר המבוקש, המחיר גבוה מדי לפרויקט הזה.</t>
        </is>
      </c>
    </row>
    <row r="15" ht="24" customHeight="1">
      <c r="A15" s="3" t="inlineStr">
        <is>
          <t>השורה התחתונה</t>
        </is>
      </c>
      <c r="B15" s="7" t="n"/>
      <c r="C15" s="7" t="n"/>
      <c r="D15" s="7" t="n"/>
      <c r="E15" s="7" t="n"/>
    </row>
    <row r="16">
      <c r="A16" s="19" t="inlineStr">
        <is>
          <t>מדדים שעומדים ביעד</t>
        </is>
      </c>
      <c r="B16" s="20">
        <f>COUNTIF(D5:D13,"✔*")&amp;" מתוך 9"</f>
        <v/>
      </c>
    </row>
    <row r="17" ht="48" customHeight="1">
      <c r="A17" s="19" t="inlineStr">
        <is>
          <t>הקריאה שלנו</t>
        </is>
      </c>
      <c r="B17" s="21">
        <f>IF(COUNTIF(D5:D13,"✔*")&gt;=8,"העסקה עומדת כמעט בכל היעדים שהגדרתם. זה הזמן לבדיקת נאותות משפטית מלאה לפני חתימה.",IF(COUNTIF(D5:D13,"✖*")&gt;=3,"כמה מדדים מרכזיים חלשים. לפני שממשיכים, כדאי לבדוק מחדש מחיר, מימון או הנחות, או לוותר.","התמונה מעורבת. בדקו בגיליון הרגישות מה משתנה אם המחיר, ההכנסה או העלויות זזים, ונסו לשפר את התנאים במשא ומתן."))</f>
        <v/>
      </c>
    </row>
    <row r="19" ht="64" customHeight="1">
      <c r="A19" s="5" t="inlineStr">
        <is>
          <t>הכלי נועד ללמידה ולבדיקה ראשונית בלבד, ואינו ייעוץ משפטי, מיסויי או השקעתי. כל המספרים בגיליון הם דוגמה שאתם מחליפים בנתונים שלכם. שיעורי מס, עלויות רכישה וכללי מימון שונים ממדינה למדינה ומשתנים מעת לעת, ולכן לפני החלטה בודקים אותם מול עורך דין, רואה חשבון ובנק במדינת היעד ובישראל.</t>
        </is>
      </c>
    </row>
  </sheetData>
  <mergeCells count="3">
    <mergeCell ref="A2:E2"/>
    <mergeCell ref="B17:E17"/>
    <mergeCell ref="A19:E19"/>
  </mergeCells>
  <conditionalFormatting sqref="D5:D13">
    <cfRule type="expression" priority="1" dxfId="0">
      <formula>LEFT(D5,1)="✔"</formula>
    </cfRule>
    <cfRule type="expression" priority="2" dxfId="1">
      <formula>LEFT(D5,1)="◐"</formula>
    </cfRule>
    <cfRule type="expression" priority="3" dxfId="2">
      <formula>LEFT(D5,1)="✖"</formula>
    </cfRule>
  </conditionalFormatting>
  <pageMargins left="0.75" right="0.75" top="1" bottom="1" header="0.5" footer="0.5"/>
  <pageSetup orientation="landscape" fitToWidth="1"/>
</worksheet>
</file>

<file path=xl/worksheets/sheet4.xml><?xml version="1.0" encoding="utf-8"?>
<worksheet xmlns="http://schemas.openxmlformats.org/spreadsheetml/2006/main">
  <sheetPr>
    <tabColor rgb="00002FA7"/>
    <outlinePr summaryBelow="1" summaryRight="1"/>
    <pageSetUpPr fitToPage="1"/>
  </sheetPr>
  <dimension ref="A1:C28"/>
  <sheetViews>
    <sheetView showGridLines="0" rightToLeft="1" workbookViewId="0">
      <selection activeCell="A1" sqref="A1"/>
    </sheetView>
  </sheetViews>
  <sheetFormatPr baseColWidth="8" defaultRowHeight="15"/>
  <cols>
    <col width="40" customWidth="1" min="1" max="1"/>
    <col width="18" customWidth="1" min="2" max="2"/>
    <col width="90" customWidth="1" min="3" max="3"/>
  </cols>
  <sheetData>
    <row r="1">
      <c r="A1" s="1" t="inlineStr">
        <is>
          <t>חישוב הפרויקט ("דוח אפס" מקוצר)</t>
        </is>
      </c>
    </row>
    <row r="2" ht="36" customHeight="1">
      <c r="A2" s="5" t="inlineStr">
        <is>
          <t>מחושב אוטומטית מתוך "נתוני הפרויקט".</t>
        </is>
      </c>
    </row>
    <row r="5" ht="24" customHeight="1">
      <c r="A5" s="3" t="inlineStr">
        <is>
          <t>הכנסות</t>
        </is>
      </c>
      <c r="B5" s="7" t="n"/>
      <c r="C5" s="7" t="n"/>
    </row>
    <row r="6" ht="28" customHeight="1">
      <c r="A6" s="2" t="inlineStr">
        <is>
          <t>שטח למכירה</t>
        </is>
      </c>
      <c r="B6" s="22">
        <f>GBA*Efficiency</f>
        <v/>
      </c>
      <c r="C6" s="5" t="inlineStr">
        <is>
          <t>השטח הבנוי כפול היעילות.</t>
        </is>
      </c>
    </row>
    <row r="7" ht="28" customHeight="1">
      <c r="A7" s="4" t="inlineStr">
        <is>
          <t>הכנסות צפויות</t>
        </is>
      </c>
      <c r="B7" s="23">
        <f>SellableM2*SalePriceM2</f>
        <v/>
      </c>
      <c r="C7" s="5" t="inlineStr">
        <is>
          <t>שטח למכירה כפול מחיר למ״ר.</t>
        </is>
      </c>
    </row>
    <row r="9" ht="24" customHeight="1">
      <c r="A9" s="3" t="inlineStr">
        <is>
          <t>עלויות</t>
        </is>
      </c>
      <c r="B9" s="7" t="n"/>
      <c r="C9" s="7" t="n"/>
    </row>
    <row r="10" ht="28" customHeight="1">
      <c r="A10" s="2" t="inlineStr">
        <is>
          <t>קרקע כולל עלויות רכישה</t>
        </is>
      </c>
      <c r="B10" s="24">
        <f>LandPrice*(1+LandCostPct)</f>
        <v/>
      </c>
      <c r="C10" s="5" t="inlineStr"/>
    </row>
    <row r="11" ht="28" customHeight="1">
      <c r="A11" s="2" t="inlineStr">
        <is>
          <t>בנייה ופיתוח</t>
        </is>
      </c>
      <c r="B11" s="24">
        <f>GBA*BuildCostM2+SiteWorks</f>
        <v/>
      </c>
      <c r="C11" s="5" t="inlineStr">
        <is>
          <t>עלות הקבלן ועבודות הפיתוח.</t>
        </is>
      </c>
    </row>
    <row r="12" ht="28" customHeight="1">
      <c r="A12" s="2" t="inlineStr">
        <is>
          <t>תכנון, פיקוח והיתרים</t>
        </is>
      </c>
      <c r="B12" s="24">
        <f>GBA*BuildCostM2*(DesignPct+SupervisionPct)+Permits</f>
        <v/>
      </c>
      <c r="C12" s="5" t="inlineStr"/>
    </row>
    <row r="13" ht="28" customHeight="1">
      <c r="A13" s="2" t="inlineStr">
        <is>
          <t>בלת״ם</t>
        </is>
      </c>
      <c r="B13" s="24">
        <f>GBA*BuildCostM2*ContPct</f>
        <v/>
      </c>
      <c r="C13" s="5" t="inlineStr">
        <is>
          <t>הרזרבה לבלתי צפוי.</t>
        </is>
      </c>
    </row>
    <row r="14" ht="28" customHeight="1">
      <c r="A14" s="2" t="inlineStr">
        <is>
          <t>שיווק, עמלות ועו״ד מכירות</t>
        </is>
      </c>
      <c r="B14" s="24">
        <f>Revenue*(MarketingPct+CommissionPct+SalesLegalPct)</f>
        <v/>
      </c>
      <c r="C14" s="5" t="inlineStr"/>
    </row>
    <row r="15" ht="28" customHeight="1">
      <c r="A15" s="2" t="inlineStr">
        <is>
          <t>עלויות לפני מימון ותקורה</t>
        </is>
      </c>
      <c r="B15" s="24">
        <f>LandTotal+Hard+Soft+Cont+SalesCosts</f>
        <v/>
      </c>
      <c r="C15" s="5" t="inlineStr"/>
    </row>
    <row r="16" ht="28" customHeight="1">
      <c r="A16" s="2" t="inlineStr">
        <is>
          <t>תקורה וניהול יזם</t>
        </is>
      </c>
      <c r="B16" s="24">
        <f>CostExFin*Overhead</f>
        <v/>
      </c>
      <c r="C16" s="5" t="inlineStr"/>
    </row>
    <row r="17" ht="28" customHeight="1">
      <c r="A17" s="2" t="inlineStr">
        <is>
          <t>מימון חיצוני (בנק / מלווה)</t>
        </is>
      </c>
      <c r="B17" s="24">
        <f>(CostExFin+OverheadAmt)*(1-EquityShare)</f>
        <v/>
      </c>
      <c r="C17" s="5" t="inlineStr">
        <is>
          <t>החלק שלא ממומן מהון עצמי.</t>
        </is>
      </c>
    </row>
    <row r="18" ht="30" customHeight="1">
      <c r="A18" s="2" t="inlineStr">
        <is>
          <t>עלות מימון (בקירוב)</t>
        </is>
      </c>
      <c r="B18" s="24">
        <f>LoanAmt*LoanRate*(BuildMonths/12)*0.6+LoanAmt*LoanFeePct</f>
        <v/>
      </c>
      <c r="C18" s="5" t="inlineStr">
        <is>
          <t>קירוב מקובל: בממוצע מנוצלים כ-60% מההלוואה לאורך תקופת הבנייה, ועוד עמלות. המכירות המוקדמות בפועל יקטינו את הסכום.</t>
        </is>
      </c>
    </row>
    <row r="19" ht="28" customHeight="1">
      <c r="A19" s="4" t="inlineStr">
        <is>
          <t>עלות פרויקט כוללת</t>
        </is>
      </c>
      <c r="B19" s="23">
        <f>CostExFin+OverheadAmt+FinCost</f>
        <v/>
      </c>
      <c r="C19" s="5" t="inlineStr">
        <is>
          <t>כל מה שהפרויקט עולה, מהקרקע ועד המימון.</t>
        </is>
      </c>
    </row>
    <row r="21" ht="24" customHeight="1">
      <c r="A21" s="3" t="inlineStr">
        <is>
          <t>רווח</t>
        </is>
      </c>
      <c r="B21" s="7" t="n"/>
      <c r="C21" s="7" t="n"/>
    </row>
    <row r="22" ht="28" customHeight="1">
      <c r="A22" s="4" t="inlineStr">
        <is>
          <t>רווח לפני מס</t>
        </is>
      </c>
      <c r="B22" s="23">
        <f>Revenue-TDC</f>
        <v/>
      </c>
      <c r="C22" s="5" t="inlineStr"/>
    </row>
    <row r="23" ht="28" customHeight="1">
      <c r="A23" s="2" t="inlineStr">
        <is>
          <t>מס</t>
        </is>
      </c>
      <c r="B23" s="24">
        <f>MAX(0,PBT)*CorpTaxPct</f>
        <v/>
      </c>
      <c r="C23" s="5" t="inlineStr"/>
    </row>
    <row r="24" ht="28" customHeight="1">
      <c r="A24" s="4" t="inlineStr">
        <is>
          <t>רווח נקי</t>
        </is>
      </c>
      <c r="B24" s="23">
        <f>PBT-Tax</f>
        <v/>
      </c>
      <c r="C24" s="5" t="inlineStr"/>
    </row>
    <row r="25" ht="28" customHeight="1">
      <c r="A25" s="2" t="inlineStr">
        <is>
          <t>הון עצמי מושקע</t>
        </is>
      </c>
      <c r="B25" s="24">
        <f>(CostExFin+OverheadAmt)*EquityShare</f>
        <v/>
      </c>
      <c r="C25" s="5" t="inlineStr"/>
    </row>
    <row r="26" ht="28" customHeight="1">
      <c r="A26" s="2" t="inlineStr">
        <is>
          <t>משך הפרויקט</t>
        </is>
      </c>
      <c r="B26" s="25">
        <f>PlanMonths+BuildMonths+SellMonths</f>
        <v/>
      </c>
      <c r="C26" s="5" t="inlineStr"/>
    </row>
    <row r="27" ht="28" customHeight="1">
      <c r="A27" s="2" t="inlineStr">
        <is>
          <t>מחיר מכירה לאיזון למ״ר</t>
        </is>
      </c>
      <c r="B27" s="24">
        <f>TDC/SellableM2</f>
        <v/>
      </c>
      <c r="C27" s="5" t="inlineStr">
        <is>
          <t>במחיר הזה למ״ר הפרויקט לא מרוויח ולא מפסיד.</t>
        </is>
      </c>
    </row>
    <row r="28" ht="30" customHeight="1">
      <c r="A28" s="2" t="inlineStr">
        <is>
          <t>מחיר קרקע מקסימלי ליעד הרווח (בקירוב)</t>
        </is>
      </c>
      <c r="B28" s="24">
        <f>MAX(0,(Revenue/(1+TargetMargin)-(TDC-LandTotal))/(1+LandCostPct))</f>
        <v/>
      </c>
      <c r="C28" s="5" t="inlineStr">
        <is>
          <t>כמה אפשר לשלם על הקרקע ועדיין לעמוד ביעד המרווח שקבעתם בגיליון התוצאה. קירוב: אינו מעדכן את המימון והתקורה שתלויים במחיר הקרקע.</t>
        </is>
      </c>
    </row>
  </sheetData>
  <mergeCells count="1">
    <mergeCell ref="A2:C2"/>
  </mergeCells>
  <pageMargins left="0.75" right="0.75" top="1" bottom="1" header="0.5" footer="0.5"/>
  <pageSetup orientation="landscape" fitToWidth="1"/>
</worksheet>
</file>

<file path=xl/worksheets/sheet5.xml><?xml version="1.0" encoding="utf-8"?>
<worksheet xmlns="http://schemas.openxmlformats.org/spreadsheetml/2006/main">
  <sheetPr>
    <tabColor rgb="00002FA7"/>
    <outlinePr summaryBelow="1" summaryRight="1"/>
    <pageSetUpPr fitToPage="1"/>
  </sheetPr>
  <dimension ref="A1:I65"/>
  <sheetViews>
    <sheetView showGridLines="0" rightToLeft="1"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4" customWidth="1" min="2" max="2"/>
    <col width="14" customWidth="1" min="3" max="3"/>
    <col width="14" customWidth="1" min="4" max="4"/>
    <col width="18" customWidth="1" min="5" max="5"/>
    <col width="16" customWidth="1" min="6" max="6"/>
    <col width="14" customWidth="1" min="7" max="7"/>
    <col width="15" customWidth="1" min="8" max="8"/>
    <col width="16" customWidth="1" min="9" max="9"/>
  </cols>
  <sheetData>
    <row r="1">
      <c r="A1" s="1" t="inlineStr">
        <is>
          <t>תזרים חודשי של הפרויקט (לפני מימון)</t>
        </is>
      </c>
    </row>
    <row r="2" ht="36" customHeight="1">
      <c r="A2" s="5" t="inlineStr">
        <is>
          <t>חודש 0 = רכישת הקרקע. תכנון והיתרים, אחריהם בנייה, ואז מכירת היתרה. השורות אחרי סוף הפרויקט מתאפסות.</t>
        </is>
      </c>
    </row>
    <row r="4" ht="36" customHeight="1">
      <c r="A4" s="26" t="inlineStr">
        <is>
          <t>חודש</t>
        </is>
      </c>
      <c r="B4" s="26" t="inlineStr">
        <is>
          <t>שלב</t>
        </is>
      </c>
      <c r="C4" s="26" t="inlineStr">
        <is>
          <t>קרקע</t>
        </is>
      </c>
      <c r="D4" s="26" t="inlineStr">
        <is>
          <t>תכנון והיתרים</t>
        </is>
      </c>
      <c r="E4" s="26" t="inlineStr">
        <is>
          <t>בנייה, בלת״ם ותקורה</t>
        </is>
      </c>
      <c r="F4" s="26" t="inlineStr">
        <is>
          <t>תקבולים ממכירות</t>
        </is>
      </c>
      <c r="G4" s="26" t="inlineStr">
        <is>
          <t>עלויות מכירה</t>
        </is>
      </c>
      <c r="H4" s="26" t="inlineStr">
        <is>
          <t>תזרים חודשי</t>
        </is>
      </c>
      <c r="I4" s="26" t="inlineStr">
        <is>
          <t>תזרים מצטבר</t>
        </is>
      </c>
    </row>
    <row r="5">
      <c r="A5" s="27" t="n">
        <v>0</v>
      </c>
      <c r="B5" s="28">
        <f>IF(A5=0,"קרקע",IF(A5&lt;=PlanMonths,"תכנון",IF(A5&lt;=PlanMonths+BuildMonths,"בנייה",IF(A5&lt;=TotalMonths,"מכירות",""))))</f>
        <v/>
      </c>
      <c r="C5" s="29">
        <f>IF(A5=0,-LandTotal,0)</f>
        <v/>
      </c>
      <c r="D5" s="29">
        <f>IF(AND(A5&gt;=1,A5&lt;=PlanMonths),-Soft/PlanMonths,0)</f>
        <v/>
      </c>
      <c r="E5" s="29">
        <f>IF(AND(A5&gt;PlanMonths,A5&lt;=PlanMonths+BuildMonths),-(Hard+Cont+OverheadAmt)/BuildMonths,0)</f>
        <v/>
      </c>
      <c r="F5" s="29">
        <f>IF(AND(A5&gt;PlanMonths,A5&lt;=PlanMonths+BuildMonths),Revenue*PresalePct/BuildMonths,IF(AND(A5&gt;PlanMonths+BuildMonths,A5&lt;=TotalMonths),Revenue*(1-PresalePct)/MAX(1,SellMonths),0))</f>
        <v/>
      </c>
      <c r="G5" s="29">
        <f>-F5*(MarketingPct+CommissionPct+SalesLegalPct)</f>
        <v/>
      </c>
      <c r="H5" s="29">
        <f>SUM(C5:G5)</f>
        <v/>
      </c>
      <c r="I5" s="29">
        <f>H5</f>
        <v/>
      </c>
    </row>
    <row r="6">
      <c r="A6" s="30" t="n">
        <v>1</v>
      </c>
      <c r="B6" s="31">
        <f>IF(A6=0,"קרקע",IF(A6&lt;=PlanMonths,"תכנון",IF(A6&lt;=PlanMonths+BuildMonths,"בנייה",IF(A6&lt;=TotalMonths,"מכירות",""))))</f>
        <v/>
      </c>
      <c r="C6" s="32">
        <f>IF(A6=0,-LandTotal,0)</f>
        <v/>
      </c>
      <c r="D6" s="32">
        <f>IF(AND(A6&gt;=1,A6&lt;=PlanMonths),-Soft/PlanMonths,0)</f>
        <v/>
      </c>
      <c r="E6" s="32">
        <f>IF(AND(A6&gt;PlanMonths,A6&lt;=PlanMonths+BuildMonths),-(Hard+Cont+OverheadAmt)/BuildMonths,0)</f>
        <v/>
      </c>
      <c r="F6" s="32">
        <f>IF(AND(A6&gt;PlanMonths,A6&lt;=PlanMonths+BuildMonths),Revenue*PresalePct/BuildMonths,IF(AND(A6&gt;PlanMonths+BuildMonths,A6&lt;=TotalMonths),Revenue*(1-PresalePct)/MAX(1,SellMonths),0))</f>
        <v/>
      </c>
      <c r="G6" s="32">
        <f>-F6*(MarketingPct+CommissionPct+SalesLegalPct)</f>
        <v/>
      </c>
      <c r="H6" s="32">
        <f>SUM(C6:G6)</f>
        <v/>
      </c>
      <c r="I6" s="32">
        <f>I5+H6</f>
        <v/>
      </c>
    </row>
    <row r="7">
      <c r="A7" s="27" t="n">
        <v>2</v>
      </c>
      <c r="B7" s="28">
        <f>IF(A7=0,"קרקע",IF(A7&lt;=PlanMonths,"תכנון",IF(A7&lt;=PlanMonths+BuildMonths,"בנייה",IF(A7&lt;=TotalMonths,"מכירות",""))))</f>
        <v/>
      </c>
      <c r="C7" s="29">
        <f>IF(A7=0,-LandTotal,0)</f>
        <v/>
      </c>
      <c r="D7" s="29">
        <f>IF(AND(A7&gt;=1,A7&lt;=PlanMonths),-Soft/PlanMonths,0)</f>
        <v/>
      </c>
      <c r="E7" s="29">
        <f>IF(AND(A7&gt;PlanMonths,A7&lt;=PlanMonths+BuildMonths),-(Hard+Cont+OverheadAmt)/BuildMonths,0)</f>
        <v/>
      </c>
      <c r="F7" s="29">
        <f>IF(AND(A7&gt;PlanMonths,A7&lt;=PlanMonths+BuildMonths),Revenue*PresalePct/BuildMonths,IF(AND(A7&gt;PlanMonths+BuildMonths,A7&lt;=TotalMonths),Revenue*(1-PresalePct)/MAX(1,SellMonths),0))</f>
        <v/>
      </c>
      <c r="G7" s="29">
        <f>-F7*(MarketingPct+CommissionPct+SalesLegalPct)</f>
        <v/>
      </c>
      <c r="H7" s="29">
        <f>SUM(C7:G7)</f>
        <v/>
      </c>
      <c r="I7" s="29">
        <f>I6+H7</f>
        <v/>
      </c>
    </row>
    <row r="8">
      <c r="A8" s="30" t="n">
        <v>3</v>
      </c>
      <c r="B8" s="31">
        <f>IF(A8=0,"קרקע",IF(A8&lt;=PlanMonths,"תכנון",IF(A8&lt;=PlanMonths+BuildMonths,"בנייה",IF(A8&lt;=TotalMonths,"מכירות",""))))</f>
        <v/>
      </c>
      <c r="C8" s="32">
        <f>IF(A8=0,-LandTotal,0)</f>
        <v/>
      </c>
      <c r="D8" s="32">
        <f>IF(AND(A8&gt;=1,A8&lt;=PlanMonths),-Soft/PlanMonths,0)</f>
        <v/>
      </c>
      <c r="E8" s="32">
        <f>IF(AND(A8&gt;PlanMonths,A8&lt;=PlanMonths+BuildMonths),-(Hard+Cont+OverheadAmt)/BuildMonths,0)</f>
        <v/>
      </c>
      <c r="F8" s="32">
        <f>IF(AND(A8&gt;PlanMonths,A8&lt;=PlanMonths+BuildMonths),Revenue*PresalePct/BuildMonths,IF(AND(A8&gt;PlanMonths+BuildMonths,A8&lt;=TotalMonths),Revenue*(1-PresalePct)/MAX(1,SellMonths),0))</f>
        <v/>
      </c>
      <c r="G8" s="32">
        <f>-F8*(MarketingPct+CommissionPct+SalesLegalPct)</f>
        <v/>
      </c>
      <c r="H8" s="32">
        <f>SUM(C8:G8)</f>
        <v/>
      </c>
      <c r="I8" s="32">
        <f>I7+H8</f>
        <v/>
      </c>
    </row>
    <row r="9">
      <c r="A9" s="27" t="n">
        <v>4</v>
      </c>
      <c r="B9" s="28">
        <f>IF(A9=0,"קרקע",IF(A9&lt;=PlanMonths,"תכנון",IF(A9&lt;=PlanMonths+BuildMonths,"בנייה",IF(A9&lt;=TotalMonths,"מכירות",""))))</f>
        <v/>
      </c>
      <c r="C9" s="29">
        <f>IF(A9=0,-LandTotal,0)</f>
        <v/>
      </c>
      <c r="D9" s="29">
        <f>IF(AND(A9&gt;=1,A9&lt;=PlanMonths),-Soft/PlanMonths,0)</f>
        <v/>
      </c>
      <c r="E9" s="29">
        <f>IF(AND(A9&gt;PlanMonths,A9&lt;=PlanMonths+BuildMonths),-(Hard+Cont+OverheadAmt)/BuildMonths,0)</f>
        <v/>
      </c>
      <c r="F9" s="29">
        <f>IF(AND(A9&gt;PlanMonths,A9&lt;=PlanMonths+BuildMonths),Revenue*PresalePct/BuildMonths,IF(AND(A9&gt;PlanMonths+BuildMonths,A9&lt;=TotalMonths),Revenue*(1-PresalePct)/MAX(1,SellMonths),0))</f>
        <v/>
      </c>
      <c r="G9" s="29">
        <f>-F9*(MarketingPct+CommissionPct+SalesLegalPct)</f>
        <v/>
      </c>
      <c r="H9" s="29">
        <f>SUM(C9:G9)</f>
        <v/>
      </c>
      <c r="I9" s="29">
        <f>I8+H9</f>
        <v/>
      </c>
    </row>
    <row r="10">
      <c r="A10" s="30" t="n">
        <v>5</v>
      </c>
      <c r="B10" s="31">
        <f>IF(A10=0,"קרקע",IF(A10&lt;=PlanMonths,"תכנון",IF(A10&lt;=PlanMonths+BuildMonths,"בנייה",IF(A10&lt;=TotalMonths,"מכירות",""))))</f>
        <v/>
      </c>
      <c r="C10" s="32">
        <f>IF(A10=0,-LandTotal,0)</f>
        <v/>
      </c>
      <c r="D10" s="32">
        <f>IF(AND(A10&gt;=1,A10&lt;=PlanMonths),-Soft/PlanMonths,0)</f>
        <v/>
      </c>
      <c r="E10" s="32">
        <f>IF(AND(A10&gt;PlanMonths,A10&lt;=PlanMonths+BuildMonths),-(Hard+Cont+OverheadAmt)/BuildMonths,0)</f>
        <v/>
      </c>
      <c r="F10" s="32">
        <f>IF(AND(A10&gt;PlanMonths,A10&lt;=PlanMonths+BuildMonths),Revenue*PresalePct/BuildMonths,IF(AND(A10&gt;PlanMonths+BuildMonths,A10&lt;=TotalMonths),Revenue*(1-PresalePct)/MAX(1,SellMonths),0))</f>
        <v/>
      </c>
      <c r="G10" s="32">
        <f>-F10*(MarketingPct+CommissionPct+SalesLegalPct)</f>
        <v/>
      </c>
      <c r="H10" s="32">
        <f>SUM(C10:G10)</f>
        <v/>
      </c>
      <c r="I10" s="32">
        <f>I9+H10</f>
        <v/>
      </c>
    </row>
    <row r="11">
      <c r="A11" s="27" t="n">
        <v>6</v>
      </c>
      <c r="B11" s="28">
        <f>IF(A11=0,"קרקע",IF(A11&lt;=PlanMonths,"תכנון",IF(A11&lt;=PlanMonths+BuildMonths,"בנייה",IF(A11&lt;=TotalMonths,"מכירות",""))))</f>
        <v/>
      </c>
      <c r="C11" s="29">
        <f>IF(A11=0,-LandTotal,0)</f>
        <v/>
      </c>
      <c r="D11" s="29">
        <f>IF(AND(A11&gt;=1,A11&lt;=PlanMonths),-Soft/PlanMonths,0)</f>
        <v/>
      </c>
      <c r="E11" s="29">
        <f>IF(AND(A11&gt;PlanMonths,A11&lt;=PlanMonths+BuildMonths),-(Hard+Cont+OverheadAmt)/BuildMonths,0)</f>
        <v/>
      </c>
      <c r="F11" s="29">
        <f>IF(AND(A11&gt;PlanMonths,A11&lt;=PlanMonths+BuildMonths),Revenue*PresalePct/BuildMonths,IF(AND(A11&gt;PlanMonths+BuildMonths,A11&lt;=TotalMonths),Revenue*(1-PresalePct)/MAX(1,SellMonths),0))</f>
        <v/>
      </c>
      <c r="G11" s="29">
        <f>-F11*(MarketingPct+CommissionPct+SalesLegalPct)</f>
        <v/>
      </c>
      <c r="H11" s="29">
        <f>SUM(C11:G11)</f>
        <v/>
      </c>
      <c r="I11" s="29">
        <f>I10+H11</f>
        <v/>
      </c>
    </row>
    <row r="12">
      <c r="A12" s="30" t="n">
        <v>7</v>
      </c>
      <c r="B12" s="31">
        <f>IF(A12=0,"קרקע",IF(A12&lt;=PlanMonths,"תכנון",IF(A12&lt;=PlanMonths+BuildMonths,"בנייה",IF(A12&lt;=TotalMonths,"מכירות",""))))</f>
        <v/>
      </c>
      <c r="C12" s="32">
        <f>IF(A12=0,-LandTotal,0)</f>
        <v/>
      </c>
      <c r="D12" s="32">
        <f>IF(AND(A12&gt;=1,A12&lt;=PlanMonths),-Soft/PlanMonths,0)</f>
        <v/>
      </c>
      <c r="E12" s="32">
        <f>IF(AND(A12&gt;PlanMonths,A12&lt;=PlanMonths+BuildMonths),-(Hard+Cont+OverheadAmt)/BuildMonths,0)</f>
        <v/>
      </c>
      <c r="F12" s="32">
        <f>IF(AND(A12&gt;PlanMonths,A12&lt;=PlanMonths+BuildMonths),Revenue*PresalePct/BuildMonths,IF(AND(A12&gt;PlanMonths+BuildMonths,A12&lt;=TotalMonths),Revenue*(1-PresalePct)/MAX(1,SellMonths),0))</f>
        <v/>
      </c>
      <c r="G12" s="32">
        <f>-F12*(MarketingPct+CommissionPct+SalesLegalPct)</f>
        <v/>
      </c>
      <c r="H12" s="32">
        <f>SUM(C12:G12)</f>
        <v/>
      </c>
      <c r="I12" s="32">
        <f>I11+H12</f>
        <v/>
      </c>
    </row>
    <row r="13">
      <c r="A13" s="27" t="n">
        <v>8</v>
      </c>
      <c r="B13" s="28">
        <f>IF(A13=0,"קרקע",IF(A13&lt;=PlanMonths,"תכנון",IF(A13&lt;=PlanMonths+BuildMonths,"בנייה",IF(A13&lt;=TotalMonths,"מכירות",""))))</f>
        <v/>
      </c>
      <c r="C13" s="29">
        <f>IF(A13=0,-LandTotal,0)</f>
        <v/>
      </c>
      <c r="D13" s="29">
        <f>IF(AND(A13&gt;=1,A13&lt;=PlanMonths),-Soft/PlanMonths,0)</f>
        <v/>
      </c>
      <c r="E13" s="29">
        <f>IF(AND(A13&gt;PlanMonths,A13&lt;=PlanMonths+BuildMonths),-(Hard+Cont+OverheadAmt)/BuildMonths,0)</f>
        <v/>
      </c>
      <c r="F13" s="29">
        <f>IF(AND(A13&gt;PlanMonths,A13&lt;=PlanMonths+BuildMonths),Revenue*PresalePct/BuildMonths,IF(AND(A13&gt;PlanMonths+BuildMonths,A13&lt;=TotalMonths),Revenue*(1-PresalePct)/MAX(1,SellMonths),0))</f>
        <v/>
      </c>
      <c r="G13" s="29">
        <f>-F13*(MarketingPct+CommissionPct+SalesLegalPct)</f>
        <v/>
      </c>
      <c r="H13" s="29">
        <f>SUM(C13:G13)</f>
        <v/>
      </c>
      <c r="I13" s="29">
        <f>I12+H13</f>
        <v/>
      </c>
    </row>
    <row r="14">
      <c r="A14" s="30" t="n">
        <v>9</v>
      </c>
      <c r="B14" s="31">
        <f>IF(A14=0,"קרקע",IF(A14&lt;=PlanMonths,"תכנון",IF(A14&lt;=PlanMonths+BuildMonths,"בנייה",IF(A14&lt;=TotalMonths,"מכירות",""))))</f>
        <v/>
      </c>
      <c r="C14" s="32">
        <f>IF(A14=0,-LandTotal,0)</f>
        <v/>
      </c>
      <c r="D14" s="32">
        <f>IF(AND(A14&gt;=1,A14&lt;=PlanMonths),-Soft/PlanMonths,0)</f>
        <v/>
      </c>
      <c r="E14" s="32">
        <f>IF(AND(A14&gt;PlanMonths,A14&lt;=PlanMonths+BuildMonths),-(Hard+Cont+OverheadAmt)/BuildMonths,0)</f>
        <v/>
      </c>
      <c r="F14" s="32">
        <f>IF(AND(A14&gt;PlanMonths,A14&lt;=PlanMonths+BuildMonths),Revenue*PresalePct/BuildMonths,IF(AND(A14&gt;PlanMonths+BuildMonths,A14&lt;=TotalMonths),Revenue*(1-PresalePct)/MAX(1,SellMonths),0))</f>
        <v/>
      </c>
      <c r="G14" s="32">
        <f>-F14*(MarketingPct+CommissionPct+SalesLegalPct)</f>
        <v/>
      </c>
      <c r="H14" s="32">
        <f>SUM(C14:G14)</f>
        <v/>
      </c>
      <c r="I14" s="32">
        <f>I13+H14</f>
        <v/>
      </c>
    </row>
    <row r="15">
      <c r="A15" s="27" t="n">
        <v>10</v>
      </c>
      <c r="B15" s="28">
        <f>IF(A15=0,"קרקע",IF(A15&lt;=PlanMonths,"תכנון",IF(A15&lt;=PlanMonths+BuildMonths,"בנייה",IF(A15&lt;=TotalMonths,"מכירות",""))))</f>
        <v/>
      </c>
      <c r="C15" s="29">
        <f>IF(A15=0,-LandTotal,0)</f>
        <v/>
      </c>
      <c r="D15" s="29">
        <f>IF(AND(A15&gt;=1,A15&lt;=PlanMonths),-Soft/PlanMonths,0)</f>
        <v/>
      </c>
      <c r="E15" s="29">
        <f>IF(AND(A15&gt;PlanMonths,A15&lt;=PlanMonths+BuildMonths),-(Hard+Cont+OverheadAmt)/BuildMonths,0)</f>
        <v/>
      </c>
      <c r="F15" s="29">
        <f>IF(AND(A15&gt;PlanMonths,A15&lt;=PlanMonths+BuildMonths),Revenue*PresalePct/BuildMonths,IF(AND(A15&gt;PlanMonths+BuildMonths,A15&lt;=TotalMonths),Revenue*(1-PresalePct)/MAX(1,SellMonths),0))</f>
        <v/>
      </c>
      <c r="G15" s="29">
        <f>-F15*(MarketingPct+CommissionPct+SalesLegalPct)</f>
        <v/>
      </c>
      <c r="H15" s="29">
        <f>SUM(C15:G15)</f>
        <v/>
      </c>
      <c r="I15" s="29">
        <f>I14+H15</f>
        <v/>
      </c>
    </row>
    <row r="16">
      <c r="A16" s="30" t="n">
        <v>11</v>
      </c>
      <c r="B16" s="31">
        <f>IF(A16=0,"קרקע",IF(A16&lt;=PlanMonths,"תכנון",IF(A16&lt;=PlanMonths+BuildMonths,"בנייה",IF(A16&lt;=TotalMonths,"מכירות",""))))</f>
        <v/>
      </c>
      <c r="C16" s="32">
        <f>IF(A16=0,-LandTotal,0)</f>
        <v/>
      </c>
      <c r="D16" s="32">
        <f>IF(AND(A16&gt;=1,A16&lt;=PlanMonths),-Soft/PlanMonths,0)</f>
        <v/>
      </c>
      <c r="E16" s="32">
        <f>IF(AND(A16&gt;PlanMonths,A16&lt;=PlanMonths+BuildMonths),-(Hard+Cont+OverheadAmt)/BuildMonths,0)</f>
        <v/>
      </c>
      <c r="F16" s="32">
        <f>IF(AND(A16&gt;PlanMonths,A16&lt;=PlanMonths+BuildMonths),Revenue*PresalePct/BuildMonths,IF(AND(A16&gt;PlanMonths+BuildMonths,A16&lt;=TotalMonths),Revenue*(1-PresalePct)/MAX(1,SellMonths),0))</f>
        <v/>
      </c>
      <c r="G16" s="32">
        <f>-F16*(MarketingPct+CommissionPct+SalesLegalPct)</f>
        <v/>
      </c>
      <c r="H16" s="32">
        <f>SUM(C16:G16)</f>
        <v/>
      </c>
      <c r="I16" s="32">
        <f>I15+H16</f>
        <v/>
      </c>
    </row>
    <row r="17">
      <c r="A17" s="27" t="n">
        <v>12</v>
      </c>
      <c r="B17" s="28">
        <f>IF(A17=0,"קרקע",IF(A17&lt;=PlanMonths,"תכנון",IF(A17&lt;=PlanMonths+BuildMonths,"בנייה",IF(A17&lt;=TotalMonths,"מכירות",""))))</f>
        <v/>
      </c>
      <c r="C17" s="29">
        <f>IF(A17=0,-LandTotal,0)</f>
        <v/>
      </c>
      <c r="D17" s="29">
        <f>IF(AND(A17&gt;=1,A17&lt;=PlanMonths),-Soft/PlanMonths,0)</f>
        <v/>
      </c>
      <c r="E17" s="29">
        <f>IF(AND(A17&gt;PlanMonths,A17&lt;=PlanMonths+BuildMonths),-(Hard+Cont+OverheadAmt)/BuildMonths,0)</f>
        <v/>
      </c>
      <c r="F17" s="29">
        <f>IF(AND(A17&gt;PlanMonths,A17&lt;=PlanMonths+BuildMonths),Revenue*PresalePct/BuildMonths,IF(AND(A17&gt;PlanMonths+BuildMonths,A17&lt;=TotalMonths),Revenue*(1-PresalePct)/MAX(1,SellMonths),0))</f>
        <v/>
      </c>
      <c r="G17" s="29">
        <f>-F17*(MarketingPct+CommissionPct+SalesLegalPct)</f>
        <v/>
      </c>
      <c r="H17" s="29">
        <f>SUM(C17:G17)</f>
        <v/>
      </c>
      <c r="I17" s="29">
        <f>I16+H17</f>
        <v/>
      </c>
    </row>
    <row r="18">
      <c r="A18" s="30" t="n">
        <v>13</v>
      </c>
      <c r="B18" s="31">
        <f>IF(A18=0,"קרקע",IF(A18&lt;=PlanMonths,"תכנון",IF(A18&lt;=PlanMonths+BuildMonths,"בנייה",IF(A18&lt;=TotalMonths,"מכירות",""))))</f>
        <v/>
      </c>
      <c r="C18" s="32">
        <f>IF(A18=0,-LandTotal,0)</f>
        <v/>
      </c>
      <c r="D18" s="32">
        <f>IF(AND(A18&gt;=1,A18&lt;=PlanMonths),-Soft/PlanMonths,0)</f>
        <v/>
      </c>
      <c r="E18" s="32">
        <f>IF(AND(A18&gt;PlanMonths,A18&lt;=PlanMonths+BuildMonths),-(Hard+Cont+OverheadAmt)/BuildMonths,0)</f>
        <v/>
      </c>
      <c r="F18" s="32">
        <f>IF(AND(A18&gt;PlanMonths,A18&lt;=PlanMonths+BuildMonths),Revenue*PresalePct/BuildMonths,IF(AND(A18&gt;PlanMonths+BuildMonths,A18&lt;=TotalMonths),Revenue*(1-PresalePct)/MAX(1,SellMonths),0))</f>
        <v/>
      </c>
      <c r="G18" s="32">
        <f>-F18*(MarketingPct+CommissionPct+SalesLegalPct)</f>
        <v/>
      </c>
      <c r="H18" s="32">
        <f>SUM(C18:G18)</f>
        <v/>
      </c>
      <c r="I18" s="32">
        <f>I17+H18</f>
        <v/>
      </c>
    </row>
    <row r="19">
      <c r="A19" s="27" t="n">
        <v>14</v>
      </c>
      <c r="B19" s="28">
        <f>IF(A19=0,"קרקע",IF(A19&lt;=PlanMonths,"תכנון",IF(A19&lt;=PlanMonths+BuildMonths,"בנייה",IF(A19&lt;=TotalMonths,"מכירות",""))))</f>
        <v/>
      </c>
      <c r="C19" s="29">
        <f>IF(A19=0,-LandTotal,0)</f>
        <v/>
      </c>
      <c r="D19" s="29">
        <f>IF(AND(A19&gt;=1,A19&lt;=PlanMonths),-Soft/PlanMonths,0)</f>
        <v/>
      </c>
      <c r="E19" s="29">
        <f>IF(AND(A19&gt;PlanMonths,A19&lt;=PlanMonths+BuildMonths),-(Hard+Cont+OverheadAmt)/BuildMonths,0)</f>
        <v/>
      </c>
      <c r="F19" s="29">
        <f>IF(AND(A19&gt;PlanMonths,A19&lt;=PlanMonths+BuildMonths),Revenue*PresalePct/BuildMonths,IF(AND(A19&gt;PlanMonths+BuildMonths,A19&lt;=TotalMonths),Revenue*(1-PresalePct)/MAX(1,SellMonths),0))</f>
        <v/>
      </c>
      <c r="G19" s="29">
        <f>-F19*(MarketingPct+CommissionPct+SalesLegalPct)</f>
        <v/>
      </c>
      <c r="H19" s="29">
        <f>SUM(C19:G19)</f>
        <v/>
      </c>
      <c r="I19" s="29">
        <f>I18+H19</f>
        <v/>
      </c>
    </row>
    <row r="20">
      <c r="A20" s="30" t="n">
        <v>15</v>
      </c>
      <c r="B20" s="31">
        <f>IF(A20=0,"קרקע",IF(A20&lt;=PlanMonths,"תכנון",IF(A20&lt;=PlanMonths+BuildMonths,"בנייה",IF(A20&lt;=TotalMonths,"מכירות",""))))</f>
        <v/>
      </c>
      <c r="C20" s="32">
        <f>IF(A20=0,-LandTotal,0)</f>
        <v/>
      </c>
      <c r="D20" s="32">
        <f>IF(AND(A20&gt;=1,A20&lt;=PlanMonths),-Soft/PlanMonths,0)</f>
        <v/>
      </c>
      <c r="E20" s="32">
        <f>IF(AND(A20&gt;PlanMonths,A20&lt;=PlanMonths+BuildMonths),-(Hard+Cont+OverheadAmt)/BuildMonths,0)</f>
        <v/>
      </c>
      <c r="F20" s="32">
        <f>IF(AND(A20&gt;PlanMonths,A20&lt;=PlanMonths+BuildMonths),Revenue*PresalePct/BuildMonths,IF(AND(A20&gt;PlanMonths+BuildMonths,A20&lt;=TotalMonths),Revenue*(1-PresalePct)/MAX(1,SellMonths),0))</f>
        <v/>
      </c>
      <c r="G20" s="32">
        <f>-F20*(MarketingPct+CommissionPct+SalesLegalPct)</f>
        <v/>
      </c>
      <c r="H20" s="32">
        <f>SUM(C20:G20)</f>
        <v/>
      </c>
      <c r="I20" s="32">
        <f>I19+H20</f>
        <v/>
      </c>
    </row>
    <row r="21">
      <c r="A21" s="27" t="n">
        <v>16</v>
      </c>
      <c r="B21" s="28">
        <f>IF(A21=0,"קרקע",IF(A21&lt;=PlanMonths,"תכנון",IF(A21&lt;=PlanMonths+BuildMonths,"בנייה",IF(A21&lt;=TotalMonths,"מכירות",""))))</f>
        <v/>
      </c>
      <c r="C21" s="29">
        <f>IF(A21=0,-LandTotal,0)</f>
        <v/>
      </c>
      <c r="D21" s="29">
        <f>IF(AND(A21&gt;=1,A21&lt;=PlanMonths),-Soft/PlanMonths,0)</f>
        <v/>
      </c>
      <c r="E21" s="29">
        <f>IF(AND(A21&gt;PlanMonths,A21&lt;=PlanMonths+BuildMonths),-(Hard+Cont+OverheadAmt)/BuildMonths,0)</f>
        <v/>
      </c>
      <c r="F21" s="29">
        <f>IF(AND(A21&gt;PlanMonths,A21&lt;=PlanMonths+BuildMonths),Revenue*PresalePct/BuildMonths,IF(AND(A21&gt;PlanMonths+BuildMonths,A21&lt;=TotalMonths),Revenue*(1-PresalePct)/MAX(1,SellMonths),0))</f>
        <v/>
      </c>
      <c r="G21" s="29">
        <f>-F21*(MarketingPct+CommissionPct+SalesLegalPct)</f>
        <v/>
      </c>
      <c r="H21" s="29">
        <f>SUM(C21:G21)</f>
        <v/>
      </c>
      <c r="I21" s="29">
        <f>I20+H21</f>
        <v/>
      </c>
    </row>
    <row r="22">
      <c r="A22" s="30" t="n">
        <v>17</v>
      </c>
      <c r="B22" s="31">
        <f>IF(A22=0,"קרקע",IF(A22&lt;=PlanMonths,"תכנון",IF(A22&lt;=PlanMonths+BuildMonths,"בנייה",IF(A22&lt;=TotalMonths,"מכירות",""))))</f>
        <v/>
      </c>
      <c r="C22" s="32">
        <f>IF(A22=0,-LandTotal,0)</f>
        <v/>
      </c>
      <c r="D22" s="32">
        <f>IF(AND(A22&gt;=1,A22&lt;=PlanMonths),-Soft/PlanMonths,0)</f>
        <v/>
      </c>
      <c r="E22" s="32">
        <f>IF(AND(A22&gt;PlanMonths,A22&lt;=PlanMonths+BuildMonths),-(Hard+Cont+OverheadAmt)/BuildMonths,0)</f>
        <v/>
      </c>
      <c r="F22" s="32">
        <f>IF(AND(A22&gt;PlanMonths,A22&lt;=PlanMonths+BuildMonths),Revenue*PresalePct/BuildMonths,IF(AND(A22&gt;PlanMonths+BuildMonths,A22&lt;=TotalMonths),Revenue*(1-PresalePct)/MAX(1,SellMonths),0))</f>
        <v/>
      </c>
      <c r="G22" s="32">
        <f>-F22*(MarketingPct+CommissionPct+SalesLegalPct)</f>
        <v/>
      </c>
      <c r="H22" s="32">
        <f>SUM(C22:G22)</f>
        <v/>
      </c>
      <c r="I22" s="32">
        <f>I21+H22</f>
        <v/>
      </c>
    </row>
    <row r="23">
      <c r="A23" s="27" t="n">
        <v>18</v>
      </c>
      <c r="B23" s="28">
        <f>IF(A23=0,"קרקע",IF(A23&lt;=PlanMonths,"תכנון",IF(A23&lt;=PlanMonths+BuildMonths,"בנייה",IF(A23&lt;=TotalMonths,"מכירות",""))))</f>
        <v/>
      </c>
      <c r="C23" s="29">
        <f>IF(A23=0,-LandTotal,0)</f>
        <v/>
      </c>
      <c r="D23" s="29">
        <f>IF(AND(A23&gt;=1,A23&lt;=PlanMonths),-Soft/PlanMonths,0)</f>
        <v/>
      </c>
      <c r="E23" s="29">
        <f>IF(AND(A23&gt;PlanMonths,A23&lt;=PlanMonths+BuildMonths),-(Hard+Cont+OverheadAmt)/BuildMonths,0)</f>
        <v/>
      </c>
      <c r="F23" s="29">
        <f>IF(AND(A23&gt;PlanMonths,A23&lt;=PlanMonths+BuildMonths),Revenue*PresalePct/BuildMonths,IF(AND(A23&gt;PlanMonths+BuildMonths,A23&lt;=TotalMonths),Revenue*(1-PresalePct)/MAX(1,SellMonths),0))</f>
        <v/>
      </c>
      <c r="G23" s="29">
        <f>-F23*(MarketingPct+CommissionPct+SalesLegalPct)</f>
        <v/>
      </c>
      <c r="H23" s="29">
        <f>SUM(C23:G23)</f>
        <v/>
      </c>
      <c r="I23" s="29">
        <f>I22+H23</f>
        <v/>
      </c>
    </row>
    <row r="24">
      <c r="A24" s="30" t="n">
        <v>19</v>
      </c>
      <c r="B24" s="31">
        <f>IF(A24=0,"קרקע",IF(A24&lt;=PlanMonths,"תכנון",IF(A24&lt;=PlanMonths+BuildMonths,"בנייה",IF(A24&lt;=TotalMonths,"מכירות",""))))</f>
        <v/>
      </c>
      <c r="C24" s="32">
        <f>IF(A24=0,-LandTotal,0)</f>
        <v/>
      </c>
      <c r="D24" s="32">
        <f>IF(AND(A24&gt;=1,A24&lt;=PlanMonths),-Soft/PlanMonths,0)</f>
        <v/>
      </c>
      <c r="E24" s="32">
        <f>IF(AND(A24&gt;PlanMonths,A24&lt;=PlanMonths+BuildMonths),-(Hard+Cont+OverheadAmt)/BuildMonths,0)</f>
        <v/>
      </c>
      <c r="F24" s="32">
        <f>IF(AND(A24&gt;PlanMonths,A24&lt;=PlanMonths+BuildMonths),Revenue*PresalePct/BuildMonths,IF(AND(A24&gt;PlanMonths+BuildMonths,A24&lt;=TotalMonths),Revenue*(1-PresalePct)/MAX(1,SellMonths),0))</f>
        <v/>
      </c>
      <c r="G24" s="32">
        <f>-F24*(MarketingPct+CommissionPct+SalesLegalPct)</f>
        <v/>
      </c>
      <c r="H24" s="32">
        <f>SUM(C24:G24)</f>
        <v/>
      </c>
      <c r="I24" s="32">
        <f>I23+H24</f>
        <v/>
      </c>
    </row>
    <row r="25">
      <c r="A25" s="27" t="n">
        <v>20</v>
      </c>
      <c r="B25" s="28">
        <f>IF(A25=0,"קרקע",IF(A25&lt;=PlanMonths,"תכנון",IF(A25&lt;=PlanMonths+BuildMonths,"בנייה",IF(A25&lt;=TotalMonths,"מכירות",""))))</f>
        <v/>
      </c>
      <c r="C25" s="29">
        <f>IF(A25=0,-LandTotal,0)</f>
        <v/>
      </c>
      <c r="D25" s="29">
        <f>IF(AND(A25&gt;=1,A25&lt;=PlanMonths),-Soft/PlanMonths,0)</f>
        <v/>
      </c>
      <c r="E25" s="29">
        <f>IF(AND(A25&gt;PlanMonths,A25&lt;=PlanMonths+BuildMonths),-(Hard+Cont+OverheadAmt)/BuildMonths,0)</f>
        <v/>
      </c>
      <c r="F25" s="29">
        <f>IF(AND(A25&gt;PlanMonths,A25&lt;=PlanMonths+BuildMonths),Revenue*PresalePct/BuildMonths,IF(AND(A25&gt;PlanMonths+BuildMonths,A25&lt;=TotalMonths),Revenue*(1-PresalePct)/MAX(1,SellMonths),0))</f>
        <v/>
      </c>
      <c r="G25" s="29">
        <f>-F25*(MarketingPct+CommissionPct+SalesLegalPct)</f>
        <v/>
      </c>
      <c r="H25" s="29">
        <f>SUM(C25:G25)</f>
        <v/>
      </c>
      <c r="I25" s="29">
        <f>I24+H25</f>
        <v/>
      </c>
    </row>
    <row r="26">
      <c r="A26" s="30" t="n">
        <v>21</v>
      </c>
      <c r="B26" s="31">
        <f>IF(A26=0,"קרקע",IF(A26&lt;=PlanMonths,"תכנון",IF(A26&lt;=PlanMonths+BuildMonths,"בנייה",IF(A26&lt;=TotalMonths,"מכירות",""))))</f>
        <v/>
      </c>
      <c r="C26" s="32">
        <f>IF(A26=0,-LandTotal,0)</f>
        <v/>
      </c>
      <c r="D26" s="32">
        <f>IF(AND(A26&gt;=1,A26&lt;=PlanMonths),-Soft/PlanMonths,0)</f>
        <v/>
      </c>
      <c r="E26" s="32">
        <f>IF(AND(A26&gt;PlanMonths,A26&lt;=PlanMonths+BuildMonths),-(Hard+Cont+OverheadAmt)/BuildMonths,0)</f>
        <v/>
      </c>
      <c r="F26" s="32">
        <f>IF(AND(A26&gt;PlanMonths,A26&lt;=PlanMonths+BuildMonths),Revenue*PresalePct/BuildMonths,IF(AND(A26&gt;PlanMonths+BuildMonths,A26&lt;=TotalMonths),Revenue*(1-PresalePct)/MAX(1,SellMonths),0))</f>
        <v/>
      </c>
      <c r="G26" s="32">
        <f>-F26*(MarketingPct+CommissionPct+SalesLegalPct)</f>
        <v/>
      </c>
      <c r="H26" s="32">
        <f>SUM(C26:G26)</f>
        <v/>
      </c>
      <c r="I26" s="32">
        <f>I25+H26</f>
        <v/>
      </c>
    </row>
    <row r="27">
      <c r="A27" s="27" t="n">
        <v>22</v>
      </c>
      <c r="B27" s="28">
        <f>IF(A27=0,"קרקע",IF(A27&lt;=PlanMonths,"תכנון",IF(A27&lt;=PlanMonths+BuildMonths,"בנייה",IF(A27&lt;=TotalMonths,"מכירות",""))))</f>
        <v/>
      </c>
      <c r="C27" s="29">
        <f>IF(A27=0,-LandTotal,0)</f>
        <v/>
      </c>
      <c r="D27" s="29">
        <f>IF(AND(A27&gt;=1,A27&lt;=PlanMonths),-Soft/PlanMonths,0)</f>
        <v/>
      </c>
      <c r="E27" s="29">
        <f>IF(AND(A27&gt;PlanMonths,A27&lt;=PlanMonths+BuildMonths),-(Hard+Cont+OverheadAmt)/BuildMonths,0)</f>
        <v/>
      </c>
      <c r="F27" s="29">
        <f>IF(AND(A27&gt;PlanMonths,A27&lt;=PlanMonths+BuildMonths),Revenue*PresalePct/BuildMonths,IF(AND(A27&gt;PlanMonths+BuildMonths,A27&lt;=TotalMonths),Revenue*(1-PresalePct)/MAX(1,SellMonths),0))</f>
        <v/>
      </c>
      <c r="G27" s="29">
        <f>-F27*(MarketingPct+CommissionPct+SalesLegalPct)</f>
        <v/>
      </c>
      <c r="H27" s="29">
        <f>SUM(C27:G27)</f>
        <v/>
      </c>
      <c r="I27" s="29">
        <f>I26+H27</f>
        <v/>
      </c>
    </row>
    <row r="28">
      <c r="A28" s="30" t="n">
        <v>23</v>
      </c>
      <c r="B28" s="31">
        <f>IF(A28=0,"קרקע",IF(A28&lt;=PlanMonths,"תכנון",IF(A28&lt;=PlanMonths+BuildMonths,"בנייה",IF(A28&lt;=TotalMonths,"מכירות",""))))</f>
        <v/>
      </c>
      <c r="C28" s="32">
        <f>IF(A28=0,-LandTotal,0)</f>
        <v/>
      </c>
      <c r="D28" s="32">
        <f>IF(AND(A28&gt;=1,A28&lt;=PlanMonths),-Soft/PlanMonths,0)</f>
        <v/>
      </c>
      <c r="E28" s="32">
        <f>IF(AND(A28&gt;PlanMonths,A28&lt;=PlanMonths+BuildMonths),-(Hard+Cont+OverheadAmt)/BuildMonths,0)</f>
        <v/>
      </c>
      <c r="F28" s="32">
        <f>IF(AND(A28&gt;PlanMonths,A28&lt;=PlanMonths+BuildMonths),Revenue*PresalePct/BuildMonths,IF(AND(A28&gt;PlanMonths+BuildMonths,A28&lt;=TotalMonths),Revenue*(1-PresalePct)/MAX(1,SellMonths),0))</f>
        <v/>
      </c>
      <c r="G28" s="32">
        <f>-F28*(MarketingPct+CommissionPct+SalesLegalPct)</f>
        <v/>
      </c>
      <c r="H28" s="32">
        <f>SUM(C28:G28)</f>
        <v/>
      </c>
      <c r="I28" s="32">
        <f>I27+H28</f>
        <v/>
      </c>
    </row>
    <row r="29">
      <c r="A29" s="27" t="n">
        <v>24</v>
      </c>
      <c r="B29" s="28">
        <f>IF(A29=0,"קרקע",IF(A29&lt;=PlanMonths,"תכנון",IF(A29&lt;=PlanMonths+BuildMonths,"בנייה",IF(A29&lt;=TotalMonths,"מכירות",""))))</f>
        <v/>
      </c>
      <c r="C29" s="29">
        <f>IF(A29=0,-LandTotal,0)</f>
        <v/>
      </c>
      <c r="D29" s="29">
        <f>IF(AND(A29&gt;=1,A29&lt;=PlanMonths),-Soft/PlanMonths,0)</f>
        <v/>
      </c>
      <c r="E29" s="29">
        <f>IF(AND(A29&gt;PlanMonths,A29&lt;=PlanMonths+BuildMonths),-(Hard+Cont+OverheadAmt)/BuildMonths,0)</f>
        <v/>
      </c>
      <c r="F29" s="29">
        <f>IF(AND(A29&gt;PlanMonths,A29&lt;=PlanMonths+BuildMonths),Revenue*PresalePct/BuildMonths,IF(AND(A29&gt;PlanMonths+BuildMonths,A29&lt;=TotalMonths),Revenue*(1-PresalePct)/MAX(1,SellMonths),0))</f>
        <v/>
      </c>
      <c r="G29" s="29">
        <f>-F29*(MarketingPct+CommissionPct+SalesLegalPct)</f>
        <v/>
      </c>
      <c r="H29" s="29">
        <f>SUM(C29:G29)</f>
        <v/>
      </c>
      <c r="I29" s="29">
        <f>I28+H29</f>
        <v/>
      </c>
    </row>
    <row r="30">
      <c r="A30" s="30" t="n">
        <v>25</v>
      </c>
      <c r="B30" s="31">
        <f>IF(A30=0,"קרקע",IF(A30&lt;=PlanMonths,"תכנון",IF(A30&lt;=PlanMonths+BuildMonths,"בנייה",IF(A30&lt;=TotalMonths,"מכירות",""))))</f>
        <v/>
      </c>
      <c r="C30" s="32">
        <f>IF(A30=0,-LandTotal,0)</f>
        <v/>
      </c>
      <c r="D30" s="32">
        <f>IF(AND(A30&gt;=1,A30&lt;=PlanMonths),-Soft/PlanMonths,0)</f>
        <v/>
      </c>
      <c r="E30" s="32">
        <f>IF(AND(A30&gt;PlanMonths,A30&lt;=PlanMonths+BuildMonths),-(Hard+Cont+OverheadAmt)/BuildMonths,0)</f>
        <v/>
      </c>
      <c r="F30" s="32">
        <f>IF(AND(A30&gt;PlanMonths,A30&lt;=PlanMonths+BuildMonths),Revenue*PresalePct/BuildMonths,IF(AND(A30&gt;PlanMonths+BuildMonths,A30&lt;=TotalMonths),Revenue*(1-PresalePct)/MAX(1,SellMonths),0))</f>
        <v/>
      </c>
      <c r="G30" s="32">
        <f>-F30*(MarketingPct+CommissionPct+SalesLegalPct)</f>
        <v/>
      </c>
      <c r="H30" s="32">
        <f>SUM(C30:G30)</f>
        <v/>
      </c>
      <c r="I30" s="32">
        <f>I29+H30</f>
        <v/>
      </c>
    </row>
    <row r="31">
      <c r="A31" s="27" t="n">
        <v>26</v>
      </c>
      <c r="B31" s="28">
        <f>IF(A31=0,"קרקע",IF(A31&lt;=PlanMonths,"תכנון",IF(A31&lt;=PlanMonths+BuildMonths,"בנייה",IF(A31&lt;=TotalMonths,"מכירות",""))))</f>
        <v/>
      </c>
      <c r="C31" s="29">
        <f>IF(A31=0,-LandTotal,0)</f>
        <v/>
      </c>
      <c r="D31" s="29">
        <f>IF(AND(A31&gt;=1,A31&lt;=PlanMonths),-Soft/PlanMonths,0)</f>
        <v/>
      </c>
      <c r="E31" s="29">
        <f>IF(AND(A31&gt;PlanMonths,A31&lt;=PlanMonths+BuildMonths),-(Hard+Cont+OverheadAmt)/BuildMonths,0)</f>
        <v/>
      </c>
      <c r="F31" s="29">
        <f>IF(AND(A31&gt;PlanMonths,A31&lt;=PlanMonths+BuildMonths),Revenue*PresalePct/BuildMonths,IF(AND(A31&gt;PlanMonths+BuildMonths,A31&lt;=TotalMonths),Revenue*(1-PresalePct)/MAX(1,SellMonths),0))</f>
        <v/>
      </c>
      <c r="G31" s="29">
        <f>-F31*(MarketingPct+CommissionPct+SalesLegalPct)</f>
        <v/>
      </c>
      <c r="H31" s="29">
        <f>SUM(C31:G31)</f>
        <v/>
      </c>
      <c r="I31" s="29">
        <f>I30+H31</f>
        <v/>
      </c>
    </row>
    <row r="32">
      <c r="A32" s="30" t="n">
        <v>27</v>
      </c>
      <c r="B32" s="31">
        <f>IF(A32=0,"קרקע",IF(A32&lt;=PlanMonths,"תכנון",IF(A32&lt;=PlanMonths+BuildMonths,"בנייה",IF(A32&lt;=TotalMonths,"מכירות",""))))</f>
        <v/>
      </c>
      <c r="C32" s="32">
        <f>IF(A32=0,-LandTotal,0)</f>
        <v/>
      </c>
      <c r="D32" s="32">
        <f>IF(AND(A32&gt;=1,A32&lt;=PlanMonths),-Soft/PlanMonths,0)</f>
        <v/>
      </c>
      <c r="E32" s="32">
        <f>IF(AND(A32&gt;PlanMonths,A32&lt;=PlanMonths+BuildMonths),-(Hard+Cont+OverheadAmt)/BuildMonths,0)</f>
        <v/>
      </c>
      <c r="F32" s="32">
        <f>IF(AND(A32&gt;PlanMonths,A32&lt;=PlanMonths+BuildMonths),Revenue*PresalePct/BuildMonths,IF(AND(A32&gt;PlanMonths+BuildMonths,A32&lt;=TotalMonths),Revenue*(1-PresalePct)/MAX(1,SellMonths),0))</f>
        <v/>
      </c>
      <c r="G32" s="32">
        <f>-F32*(MarketingPct+CommissionPct+SalesLegalPct)</f>
        <v/>
      </c>
      <c r="H32" s="32">
        <f>SUM(C32:G32)</f>
        <v/>
      </c>
      <c r="I32" s="32">
        <f>I31+H32</f>
        <v/>
      </c>
    </row>
    <row r="33">
      <c r="A33" s="27" t="n">
        <v>28</v>
      </c>
      <c r="B33" s="28">
        <f>IF(A33=0,"קרקע",IF(A33&lt;=PlanMonths,"תכנון",IF(A33&lt;=PlanMonths+BuildMonths,"בנייה",IF(A33&lt;=TotalMonths,"מכירות",""))))</f>
        <v/>
      </c>
      <c r="C33" s="29">
        <f>IF(A33=0,-LandTotal,0)</f>
        <v/>
      </c>
      <c r="D33" s="29">
        <f>IF(AND(A33&gt;=1,A33&lt;=PlanMonths),-Soft/PlanMonths,0)</f>
        <v/>
      </c>
      <c r="E33" s="29">
        <f>IF(AND(A33&gt;PlanMonths,A33&lt;=PlanMonths+BuildMonths),-(Hard+Cont+OverheadAmt)/BuildMonths,0)</f>
        <v/>
      </c>
      <c r="F33" s="29">
        <f>IF(AND(A33&gt;PlanMonths,A33&lt;=PlanMonths+BuildMonths),Revenue*PresalePct/BuildMonths,IF(AND(A33&gt;PlanMonths+BuildMonths,A33&lt;=TotalMonths),Revenue*(1-PresalePct)/MAX(1,SellMonths),0))</f>
        <v/>
      </c>
      <c r="G33" s="29">
        <f>-F33*(MarketingPct+CommissionPct+SalesLegalPct)</f>
        <v/>
      </c>
      <c r="H33" s="29">
        <f>SUM(C33:G33)</f>
        <v/>
      </c>
      <c r="I33" s="29">
        <f>I32+H33</f>
        <v/>
      </c>
    </row>
    <row r="34">
      <c r="A34" s="30" t="n">
        <v>29</v>
      </c>
      <c r="B34" s="31">
        <f>IF(A34=0,"קרקע",IF(A34&lt;=PlanMonths,"תכנון",IF(A34&lt;=PlanMonths+BuildMonths,"בנייה",IF(A34&lt;=TotalMonths,"מכירות",""))))</f>
        <v/>
      </c>
      <c r="C34" s="32">
        <f>IF(A34=0,-LandTotal,0)</f>
        <v/>
      </c>
      <c r="D34" s="32">
        <f>IF(AND(A34&gt;=1,A34&lt;=PlanMonths),-Soft/PlanMonths,0)</f>
        <v/>
      </c>
      <c r="E34" s="32">
        <f>IF(AND(A34&gt;PlanMonths,A34&lt;=PlanMonths+BuildMonths),-(Hard+Cont+OverheadAmt)/BuildMonths,0)</f>
        <v/>
      </c>
      <c r="F34" s="32">
        <f>IF(AND(A34&gt;PlanMonths,A34&lt;=PlanMonths+BuildMonths),Revenue*PresalePct/BuildMonths,IF(AND(A34&gt;PlanMonths+BuildMonths,A34&lt;=TotalMonths),Revenue*(1-PresalePct)/MAX(1,SellMonths),0))</f>
        <v/>
      </c>
      <c r="G34" s="32">
        <f>-F34*(MarketingPct+CommissionPct+SalesLegalPct)</f>
        <v/>
      </c>
      <c r="H34" s="32">
        <f>SUM(C34:G34)</f>
        <v/>
      </c>
      <c r="I34" s="32">
        <f>I33+H34</f>
        <v/>
      </c>
    </row>
    <row r="35">
      <c r="A35" s="27" t="n">
        <v>30</v>
      </c>
      <c r="B35" s="28">
        <f>IF(A35=0,"קרקע",IF(A35&lt;=PlanMonths,"תכנון",IF(A35&lt;=PlanMonths+BuildMonths,"בנייה",IF(A35&lt;=TotalMonths,"מכירות",""))))</f>
        <v/>
      </c>
      <c r="C35" s="29">
        <f>IF(A35=0,-LandTotal,0)</f>
        <v/>
      </c>
      <c r="D35" s="29">
        <f>IF(AND(A35&gt;=1,A35&lt;=PlanMonths),-Soft/PlanMonths,0)</f>
        <v/>
      </c>
      <c r="E35" s="29">
        <f>IF(AND(A35&gt;PlanMonths,A35&lt;=PlanMonths+BuildMonths),-(Hard+Cont+OverheadAmt)/BuildMonths,0)</f>
        <v/>
      </c>
      <c r="F35" s="29">
        <f>IF(AND(A35&gt;PlanMonths,A35&lt;=PlanMonths+BuildMonths),Revenue*PresalePct/BuildMonths,IF(AND(A35&gt;PlanMonths+BuildMonths,A35&lt;=TotalMonths),Revenue*(1-PresalePct)/MAX(1,SellMonths),0))</f>
        <v/>
      </c>
      <c r="G35" s="29">
        <f>-F35*(MarketingPct+CommissionPct+SalesLegalPct)</f>
        <v/>
      </c>
      <c r="H35" s="29">
        <f>SUM(C35:G35)</f>
        <v/>
      </c>
      <c r="I35" s="29">
        <f>I34+H35</f>
        <v/>
      </c>
    </row>
    <row r="36">
      <c r="A36" s="30" t="n">
        <v>31</v>
      </c>
      <c r="B36" s="31">
        <f>IF(A36=0,"קרקע",IF(A36&lt;=PlanMonths,"תכנון",IF(A36&lt;=PlanMonths+BuildMonths,"בנייה",IF(A36&lt;=TotalMonths,"מכירות",""))))</f>
        <v/>
      </c>
      <c r="C36" s="32">
        <f>IF(A36=0,-LandTotal,0)</f>
        <v/>
      </c>
      <c r="D36" s="32">
        <f>IF(AND(A36&gt;=1,A36&lt;=PlanMonths),-Soft/PlanMonths,0)</f>
        <v/>
      </c>
      <c r="E36" s="32">
        <f>IF(AND(A36&gt;PlanMonths,A36&lt;=PlanMonths+BuildMonths),-(Hard+Cont+OverheadAmt)/BuildMonths,0)</f>
        <v/>
      </c>
      <c r="F36" s="32">
        <f>IF(AND(A36&gt;PlanMonths,A36&lt;=PlanMonths+BuildMonths),Revenue*PresalePct/BuildMonths,IF(AND(A36&gt;PlanMonths+BuildMonths,A36&lt;=TotalMonths),Revenue*(1-PresalePct)/MAX(1,SellMonths),0))</f>
        <v/>
      </c>
      <c r="G36" s="32">
        <f>-F36*(MarketingPct+CommissionPct+SalesLegalPct)</f>
        <v/>
      </c>
      <c r="H36" s="32">
        <f>SUM(C36:G36)</f>
        <v/>
      </c>
      <c r="I36" s="32">
        <f>I35+H36</f>
        <v/>
      </c>
    </row>
    <row r="37">
      <c r="A37" s="27" t="n">
        <v>32</v>
      </c>
      <c r="B37" s="28">
        <f>IF(A37=0,"קרקע",IF(A37&lt;=PlanMonths,"תכנון",IF(A37&lt;=PlanMonths+BuildMonths,"בנייה",IF(A37&lt;=TotalMonths,"מכירות",""))))</f>
        <v/>
      </c>
      <c r="C37" s="29">
        <f>IF(A37=0,-LandTotal,0)</f>
        <v/>
      </c>
      <c r="D37" s="29">
        <f>IF(AND(A37&gt;=1,A37&lt;=PlanMonths),-Soft/PlanMonths,0)</f>
        <v/>
      </c>
      <c r="E37" s="29">
        <f>IF(AND(A37&gt;PlanMonths,A37&lt;=PlanMonths+BuildMonths),-(Hard+Cont+OverheadAmt)/BuildMonths,0)</f>
        <v/>
      </c>
      <c r="F37" s="29">
        <f>IF(AND(A37&gt;PlanMonths,A37&lt;=PlanMonths+BuildMonths),Revenue*PresalePct/BuildMonths,IF(AND(A37&gt;PlanMonths+BuildMonths,A37&lt;=TotalMonths),Revenue*(1-PresalePct)/MAX(1,SellMonths),0))</f>
        <v/>
      </c>
      <c r="G37" s="29">
        <f>-F37*(MarketingPct+CommissionPct+SalesLegalPct)</f>
        <v/>
      </c>
      <c r="H37" s="29">
        <f>SUM(C37:G37)</f>
        <v/>
      </c>
      <c r="I37" s="29">
        <f>I36+H37</f>
        <v/>
      </c>
    </row>
    <row r="38">
      <c r="A38" s="30" t="n">
        <v>33</v>
      </c>
      <c r="B38" s="31">
        <f>IF(A38=0,"קרקע",IF(A38&lt;=PlanMonths,"תכנון",IF(A38&lt;=PlanMonths+BuildMonths,"בנייה",IF(A38&lt;=TotalMonths,"מכירות",""))))</f>
        <v/>
      </c>
      <c r="C38" s="32">
        <f>IF(A38=0,-LandTotal,0)</f>
        <v/>
      </c>
      <c r="D38" s="32">
        <f>IF(AND(A38&gt;=1,A38&lt;=PlanMonths),-Soft/PlanMonths,0)</f>
        <v/>
      </c>
      <c r="E38" s="32">
        <f>IF(AND(A38&gt;PlanMonths,A38&lt;=PlanMonths+BuildMonths),-(Hard+Cont+OverheadAmt)/BuildMonths,0)</f>
        <v/>
      </c>
      <c r="F38" s="32">
        <f>IF(AND(A38&gt;PlanMonths,A38&lt;=PlanMonths+BuildMonths),Revenue*PresalePct/BuildMonths,IF(AND(A38&gt;PlanMonths+BuildMonths,A38&lt;=TotalMonths),Revenue*(1-PresalePct)/MAX(1,SellMonths),0))</f>
        <v/>
      </c>
      <c r="G38" s="32">
        <f>-F38*(MarketingPct+CommissionPct+SalesLegalPct)</f>
        <v/>
      </c>
      <c r="H38" s="32">
        <f>SUM(C38:G38)</f>
        <v/>
      </c>
      <c r="I38" s="32">
        <f>I37+H38</f>
        <v/>
      </c>
    </row>
    <row r="39">
      <c r="A39" s="27" t="n">
        <v>34</v>
      </c>
      <c r="B39" s="28">
        <f>IF(A39=0,"קרקע",IF(A39&lt;=PlanMonths,"תכנון",IF(A39&lt;=PlanMonths+BuildMonths,"בנייה",IF(A39&lt;=TotalMonths,"מכירות",""))))</f>
        <v/>
      </c>
      <c r="C39" s="29">
        <f>IF(A39=0,-LandTotal,0)</f>
        <v/>
      </c>
      <c r="D39" s="29">
        <f>IF(AND(A39&gt;=1,A39&lt;=PlanMonths),-Soft/PlanMonths,0)</f>
        <v/>
      </c>
      <c r="E39" s="29">
        <f>IF(AND(A39&gt;PlanMonths,A39&lt;=PlanMonths+BuildMonths),-(Hard+Cont+OverheadAmt)/BuildMonths,0)</f>
        <v/>
      </c>
      <c r="F39" s="29">
        <f>IF(AND(A39&gt;PlanMonths,A39&lt;=PlanMonths+BuildMonths),Revenue*PresalePct/BuildMonths,IF(AND(A39&gt;PlanMonths+BuildMonths,A39&lt;=TotalMonths),Revenue*(1-PresalePct)/MAX(1,SellMonths),0))</f>
        <v/>
      </c>
      <c r="G39" s="29">
        <f>-F39*(MarketingPct+CommissionPct+SalesLegalPct)</f>
        <v/>
      </c>
      <c r="H39" s="29">
        <f>SUM(C39:G39)</f>
        <v/>
      </c>
      <c r="I39" s="29">
        <f>I38+H39</f>
        <v/>
      </c>
    </row>
    <row r="40">
      <c r="A40" s="30" t="n">
        <v>35</v>
      </c>
      <c r="B40" s="31">
        <f>IF(A40=0,"קרקע",IF(A40&lt;=PlanMonths,"תכנון",IF(A40&lt;=PlanMonths+BuildMonths,"בנייה",IF(A40&lt;=TotalMonths,"מכירות",""))))</f>
        <v/>
      </c>
      <c r="C40" s="32">
        <f>IF(A40=0,-LandTotal,0)</f>
        <v/>
      </c>
      <c r="D40" s="32">
        <f>IF(AND(A40&gt;=1,A40&lt;=PlanMonths),-Soft/PlanMonths,0)</f>
        <v/>
      </c>
      <c r="E40" s="32">
        <f>IF(AND(A40&gt;PlanMonths,A40&lt;=PlanMonths+BuildMonths),-(Hard+Cont+OverheadAmt)/BuildMonths,0)</f>
        <v/>
      </c>
      <c r="F40" s="32">
        <f>IF(AND(A40&gt;PlanMonths,A40&lt;=PlanMonths+BuildMonths),Revenue*PresalePct/BuildMonths,IF(AND(A40&gt;PlanMonths+BuildMonths,A40&lt;=TotalMonths),Revenue*(1-PresalePct)/MAX(1,SellMonths),0))</f>
        <v/>
      </c>
      <c r="G40" s="32">
        <f>-F40*(MarketingPct+CommissionPct+SalesLegalPct)</f>
        <v/>
      </c>
      <c r="H40" s="32">
        <f>SUM(C40:G40)</f>
        <v/>
      </c>
      <c r="I40" s="32">
        <f>I39+H40</f>
        <v/>
      </c>
    </row>
    <row r="41">
      <c r="A41" s="27" t="n">
        <v>36</v>
      </c>
      <c r="B41" s="28">
        <f>IF(A41=0,"קרקע",IF(A41&lt;=PlanMonths,"תכנון",IF(A41&lt;=PlanMonths+BuildMonths,"בנייה",IF(A41&lt;=TotalMonths,"מכירות",""))))</f>
        <v/>
      </c>
      <c r="C41" s="29">
        <f>IF(A41=0,-LandTotal,0)</f>
        <v/>
      </c>
      <c r="D41" s="29">
        <f>IF(AND(A41&gt;=1,A41&lt;=PlanMonths),-Soft/PlanMonths,0)</f>
        <v/>
      </c>
      <c r="E41" s="29">
        <f>IF(AND(A41&gt;PlanMonths,A41&lt;=PlanMonths+BuildMonths),-(Hard+Cont+OverheadAmt)/BuildMonths,0)</f>
        <v/>
      </c>
      <c r="F41" s="29">
        <f>IF(AND(A41&gt;PlanMonths,A41&lt;=PlanMonths+BuildMonths),Revenue*PresalePct/BuildMonths,IF(AND(A41&gt;PlanMonths+BuildMonths,A41&lt;=TotalMonths),Revenue*(1-PresalePct)/MAX(1,SellMonths),0))</f>
        <v/>
      </c>
      <c r="G41" s="29">
        <f>-F41*(MarketingPct+CommissionPct+SalesLegalPct)</f>
        <v/>
      </c>
      <c r="H41" s="29">
        <f>SUM(C41:G41)</f>
        <v/>
      </c>
      <c r="I41" s="29">
        <f>I40+H41</f>
        <v/>
      </c>
    </row>
    <row r="42">
      <c r="A42" s="30" t="n">
        <v>37</v>
      </c>
      <c r="B42" s="31">
        <f>IF(A42=0,"קרקע",IF(A42&lt;=PlanMonths,"תכנון",IF(A42&lt;=PlanMonths+BuildMonths,"בנייה",IF(A42&lt;=TotalMonths,"מכירות",""))))</f>
        <v/>
      </c>
      <c r="C42" s="32">
        <f>IF(A42=0,-LandTotal,0)</f>
        <v/>
      </c>
      <c r="D42" s="32">
        <f>IF(AND(A42&gt;=1,A42&lt;=PlanMonths),-Soft/PlanMonths,0)</f>
        <v/>
      </c>
      <c r="E42" s="32">
        <f>IF(AND(A42&gt;PlanMonths,A42&lt;=PlanMonths+BuildMonths),-(Hard+Cont+OverheadAmt)/BuildMonths,0)</f>
        <v/>
      </c>
      <c r="F42" s="32">
        <f>IF(AND(A42&gt;PlanMonths,A42&lt;=PlanMonths+BuildMonths),Revenue*PresalePct/BuildMonths,IF(AND(A42&gt;PlanMonths+BuildMonths,A42&lt;=TotalMonths),Revenue*(1-PresalePct)/MAX(1,SellMonths),0))</f>
        <v/>
      </c>
      <c r="G42" s="32">
        <f>-F42*(MarketingPct+CommissionPct+SalesLegalPct)</f>
        <v/>
      </c>
      <c r="H42" s="32">
        <f>SUM(C42:G42)</f>
        <v/>
      </c>
      <c r="I42" s="32">
        <f>I41+H42</f>
        <v/>
      </c>
    </row>
    <row r="43">
      <c r="A43" s="27" t="n">
        <v>38</v>
      </c>
      <c r="B43" s="28">
        <f>IF(A43=0,"קרקע",IF(A43&lt;=PlanMonths,"תכנון",IF(A43&lt;=PlanMonths+BuildMonths,"בנייה",IF(A43&lt;=TotalMonths,"מכירות",""))))</f>
        <v/>
      </c>
      <c r="C43" s="29">
        <f>IF(A43=0,-LandTotal,0)</f>
        <v/>
      </c>
      <c r="D43" s="29">
        <f>IF(AND(A43&gt;=1,A43&lt;=PlanMonths),-Soft/PlanMonths,0)</f>
        <v/>
      </c>
      <c r="E43" s="29">
        <f>IF(AND(A43&gt;PlanMonths,A43&lt;=PlanMonths+BuildMonths),-(Hard+Cont+OverheadAmt)/BuildMonths,0)</f>
        <v/>
      </c>
      <c r="F43" s="29">
        <f>IF(AND(A43&gt;PlanMonths,A43&lt;=PlanMonths+BuildMonths),Revenue*PresalePct/BuildMonths,IF(AND(A43&gt;PlanMonths+BuildMonths,A43&lt;=TotalMonths),Revenue*(1-PresalePct)/MAX(1,SellMonths),0))</f>
        <v/>
      </c>
      <c r="G43" s="29">
        <f>-F43*(MarketingPct+CommissionPct+SalesLegalPct)</f>
        <v/>
      </c>
      <c r="H43" s="29">
        <f>SUM(C43:G43)</f>
        <v/>
      </c>
      <c r="I43" s="29">
        <f>I42+H43</f>
        <v/>
      </c>
    </row>
    <row r="44">
      <c r="A44" s="30" t="n">
        <v>39</v>
      </c>
      <c r="B44" s="31">
        <f>IF(A44=0,"קרקע",IF(A44&lt;=PlanMonths,"תכנון",IF(A44&lt;=PlanMonths+BuildMonths,"בנייה",IF(A44&lt;=TotalMonths,"מכירות",""))))</f>
        <v/>
      </c>
      <c r="C44" s="32">
        <f>IF(A44=0,-LandTotal,0)</f>
        <v/>
      </c>
      <c r="D44" s="32">
        <f>IF(AND(A44&gt;=1,A44&lt;=PlanMonths),-Soft/PlanMonths,0)</f>
        <v/>
      </c>
      <c r="E44" s="32">
        <f>IF(AND(A44&gt;PlanMonths,A44&lt;=PlanMonths+BuildMonths),-(Hard+Cont+OverheadAmt)/BuildMonths,0)</f>
        <v/>
      </c>
      <c r="F44" s="32">
        <f>IF(AND(A44&gt;PlanMonths,A44&lt;=PlanMonths+BuildMonths),Revenue*PresalePct/BuildMonths,IF(AND(A44&gt;PlanMonths+BuildMonths,A44&lt;=TotalMonths),Revenue*(1-PresalePct)/MAX(1,SellMonths),0))</f>
        <v/>
      </c>
      <c r="G44" s="32">
        <f>-F44*(MarketingPct+CommissionPct+SalesLegalPct)</f>
        <v/>
      </c>
      <c r="H44" s="32">
        <f>SUM(C44:G44)</f>
        <v/>
      </c>
      <c r="I44" s="32">
        <f>I43+H44</f>
        <v/>
      </c>
    </row>
    <row r="45">
      <c r="A45" s="27" t="n">
        <v>40</v>
      </c>
      <c r="B45" s="28">
        <f>IF(A45=0,"קרקע",IF(A45&lt;=PlanMonths,"תכנון",IF(A45&lt;=PlanMonths+BuildMonths,"בנייה",IF(A45&lt;=TotalMonths,"מכירות",""))))</f>
        <v/>
      </c>
      <c r="C45" s="29">
        <f>IF(A45=0,-LandTotal,0)</f>
        <v/>
      </c>
      <c r="D45" s="29">
        <f>IF(AND(A45&gt;=1,A45&lt;=PlanMonths),-Soft/PlanMonths,0)</f>
        <v/>
      </c>
      <c r="E45" s="29">
        <f>IF(AND(A45&gt;PlanMonths,A45&lt;=PlanMonths+BuildMonths),-(Hard+Cont+OverheadAmt)/BuildMonths,0)</f>
        <v/>
      </c>
      <c r="F45" s="29">
        <f>IF(AND(A45&gt;PlanMonths,A45&lt;=PlanMonths+BuildMonths),Revenue*PresalePct/BuildMonths,IF(AND(A45&gt;PlanMonths+BuildMonths,A45&lt;=TotalMonths),Revenue*(1-PresalePct)/MAX(1,SellMonths),0))</f>
        <v/>
      </c>
      <c r="G45" s="29">
        <f>-F45*(MarketingPct+CommissionPct+SalesLegalPct)</f>
        <v/>
      </c>
      <c r="H45" s="29">
        <f>SUM(C45:G45)</f>
        <v/>
      </c>
      <c r="I45" s="29">
        <f>I44+H45</f>
        <v/>
      </c>
    </row>
    <row r="46">
      <c r="A46" s="30" t="n">
        <v>41</v>
      </c>
      <c r="B46" s="31">
        <f>IF(A46=0,"קרקע",IF(A46&lt;=PlanMonths,"תכנון",IF(A46&lt;=PlanMonths+BuildMonths,"בנייה",IF(A46&lt;=TotalMonths,"מכירות",""))))</f>
        <v/>
      </c>
      <c r="C46" s="32">
        <f>IF(A46=0,-LandTotal,0)</f>
        <v/>
      </c>
      <c r="D46" s="32">
        <f>IF(AND(A46&gt;=1,A46&lt;=PlanMonths),-Soft/PlanMonths,0)</f>
        <v/>
      </c>
      <c r="E46" s="32">
        <f>IF(AND(A46&gt;PlanMonths,A46&lt;=PlanMonths+BuildMonths),-(Hard+Cont+OverheadAmt)/BuildMonths,0)</f>
        <v/>
      </c>
      <c r="F46" s="32">
        <f>IF(AND(A46&gt;PlanMonths,A46&lt;=PlanMonths+BuildMonths),Revenue*PresalePct/BuildMonths,IF(AND(A46&gt;PlanMonths+BuildMonths,A46&lt;=TotalMonths),Revenue*(1-PresalePct)/MAX(1,SellMonths),0))</f>
        <v/>
      </c>
      <c r="G46" s="32">
        <f>-F46*(MarketingPct+CommissionPct+SalesLegalPct)</f>
        <v/>
      </c>
      <c r="H46" s="32">
        <f>SUM(C46:G46)</f>
        <v/>
      </c>
      <c r="I46" s="32">
        <f>I45+H46</f>
        <v/>
      </c>
    </row>
    <row r="47">
      <c r="A47" s="27" t="n">
        <v>42</v>
      </c>
      <c r="B47" s="28">
        <f>IF(A47=0,"קרקע",IF(A47&lt;=PlanMonths,"תכנון",IF(A47&lt;=PlanMonths+BuildMonths,"בנייה",IF(A47&lt;=TotalMonths,"מכירות",""))))</f>
        <v/>
      </c>
      <c r="C47" s="29">
        <f>IF(A47=0,-LandTotal,0)</f>
        <v/>
      </c>
      <c r="D47" s="29">
        <f>IF(AND(A47&gt;=1,A47&lt;=PlanMonths),-Soft/PlanMonths,0)</f>
        <v/>
      </c>
      <c r="E47" s="29">
        <f>IF(AND(A47&gt;PlanMonths,A47&lt;=PlanMonths+BuildMonths),-(Hard+Cont+OverheadAmt)/BuildMonths,0)</f>
        <v/>
      </c>
      <c r="F47" s="29">
        <f>IF(AND(A47&gt;PlanMonths,A47&lt;=PlanMonths+BuildMonths),Revenue*PresalePct/BuildMonths,IF(AND(A47&gt;PlanMonths+BuildMonths,A47&lt;=TotalMonths),Revenue*(1-PresalePct)/MAX(1,SellMonths),0))</f>
        <v/>
      </c>
      <c r="G47" s="29">
        <f>-F47*(MarketingPct+CommissionPct+SalesLegalPct)</f>
        <v/>
      </c>
      <c r="H47" s="29">
        <f>SUM(C47:G47)</f>
        <v/>
      </c>
      <c r="I47" s="29">
        <f>I46+H47</f>
        <v/>
      </c>
    </row>
    <row r="48">
      <c r="A48" s="30" t="n">
        <v>43</v>
      </c>
      <c r="B48" s="31">
        <f>IF(A48=0,"קרקע",IF(A48&lt;=PlanMonths,"תכנון",IF(A48&lt;=PlanMonths+BuildMonths,"בנייה",IF(A48&lt;=TotalMonths,"מכירות",""))))</f>
        <v/>
      </c>
      <c r="C48" s="32">
        <f>IF(A48=0,-LandTotal,0)</f>
        <v/>
      </c>
      <c r="D48" s="32">
        <f>IF(AND(A48&gt;=1,A48&lt;=PlanMonths),-Soft/PlanMonths,0)</f>
        <v/>
      </c>
      <c r="E48" s="32">
        <f>IF(AND(A48&gt;PlanMonths,A48&lt;=PlanMonths+BuildMonths),-(Hard+Cont+OverheadAmt)/BuildMonths,0)</f>
        <v/>
      </c>
      <c r="F48" s="32">
        <f>IF(AND(A48&gt;PlanMonths,A48&lt;=PlanMonths+BuildMonths),Revenue*PresalePct/BuildMonths,IF(AND(A48&gt;PlanMonths+BuildMonths,A48&lt;=TotalMonths),Revenue*(1-PresalePct)/MAX(1,SellMonths),0))</f>
        <v/>
      </c>
      <c r="G48" s="32">
        <f>-F48*(MarketingPct+CommissionPct+SalesLegalPct)</f>
        <v/>
      </c>
      <c r="H48" s="32">
        <f>SUM(C48:G48)</f>
        <v/>
      </c>
      <c r="I48" s="32">
        <f>I47+H48</f>
        <v/>
      </c>
    </row>
    <row r="49">
      <c r="A49" s="27" t="n">
        <v>44</v>
      </c>
      <c r="B49" s="28">
        <f>IF(A49=0,"קרקע",IF(A49&lt;=PlanMonths,"תכנון",IF(A49&lt;=PlanMonths+BuildMonths,"בנייה",IF(A49&lt;=TotalMonths,"מכירות",""))))</f>
        <v/>
      </c>
      <c r="C49" s="29">
        <f>IF(A49=0,-LandTotal,0)</f>
        <v/>
      </c>
      <c r="D49" s="29">
        <f>IF(AND(A49&gt;=1,A49&lt;=PlanMonths),-Soft/PlanMonths,0)</f>
        <v/>
      </c>
      <c r="E49" s="29">
        <f>IF(AND(A49&gt;PlanMonths,A49&lt;=PlanMonths+BuildMonths),-(Hard+Cont+OverheadAmt)/BuildMonths,0)</f>
        <v/>
      </c>
      <c r="F49" s="29">
        <f>IF(AND(A49&gt;PlanMonths,A49&lt;=PlanMonths+BuildMonths),Revenue*PresalePct/BuildMonths,IF(AND(A49&gt;PlanMonths+BuildMonths,A49&lt;=TotalMonths),Revenue*(1-PresalePct)/MAX(1,SellMonths),0))</f>
        <v/>
      </c>
      <c r="G49" s="29">
        <f>-F49*(MarketingPct+CommissionPct+SalesLegalPct)</f>
        <v/>
      </c>
      <c r="H49" s="29">
        <f>SUM(C49:G49)</f>
        <v/>
      </c>
      <c r="I49" s="29">
        <f>I48+H49</f>
        <v/>
      </c>
    </row>
    <row r="50">
      <c r="A50" s="30" t="n">
        <v>45</v>
      </c>
      <c r="B50" s="31">
        <f>IF(A50=0,"קרקע",IF(A50&lt;=PlanMonths,"תכנון",IF(A50&lt;=PlanMonths+BuildMonths,"בנייה",IF(A50&lt;=TotalMonths,"מכירות",""))))</f>
        <v/>
      </c>
      <c r="C50" s="32">
        <f>IF(A50=0,-LandTotal,0)</f>
        <v/>
      </c>
      <c r="D50" s="32">
        <f>IF(AND(A50&gt;=1,A50&lt;=PlanMonths),-Soft/PlanMonths,0)</f>
        <v/>
      </c>
      <c r="E50" s="32">
        <f>IF(AND(A50&gt;PlanMonths,A50&lt;=PlanMonths+BuildMonths),-(Hard+Cont+OverheadAmt)/BuildMonths,0)</f>
        <v/>
      </c>
      <c r="F50" s="32">
        <f>IF(AND(A50&gt;PlanMonths,A50&lt;=PlanMonths+BuildMonths),Revenue*PresalePct/BuildMonths,IF(AND(A50&gt;PlanMonths+BuildMonths,A50&lt;=TotalMonths),Revenue*(1-PresalePct)/MAX(1,SellMonths),0))</f>
        <v/>
      </c>
      <c r="G50" s="32">
        <f>-F50*(MarketingPct+CommissionPct+SalesLegalPct)</f>
        <v/>
      </c>
      <c r="H50" s="32">
        <f>SUM(C50:G50)</f>
        <v/>
      </c>
      <c r="I50" s="32">
        <f>I49+H50</f>
        <v/>
      </c>
    </row>
    <row r="51">
      <c r="A51" s="27" t="n">
        <v>46</v>
      </c>
      <c r="B51" s="28">
        <f>IF(A51=0,"קרקע",IF(A51&lt;=PlanMonths,"תכנון",IF(A51&lt;=PlanMonths+BuildMonths,"בנייה",IF(A51&lt;=TotalMonths,"מכירות",""))))</f>
        <v/>
      </c>
      <c r="C51" s="29">
        <f>IF(A51=0,-LandTotal,0)</f>
        <v/>
      </c>
      <c r="D51" s="29">
        <f>IF(AND(A51&gt;=1,A51&lt;=PlanMonths),-Soft/PlanMonths,0)</f>
        <v/>
      </c>
      <c r="E51" s="29">
        <f>IF(AND(A51&gt;PlanMonths,A51&lt;=PlanMonths+BuildMonths),-(Hard+Cont+OverheadAmt)/BuildMonths,0)</f>
        <v/>
      </c>
      <c r="F51" s="29">
        <f>IF(AND(A51&gt;PlanMonths,A51&lt;=PlanMonths+BuildMonths),Revenue*PresalePct/BuildMonths,IF(AND(A51&gt;PlanMonths+BuildMonths,A51&lt;=TotalMonths),Revenue*(1-PresalePct)/MAX(1,SellMonths),0))</f>
        <v/>
      </c>
      <c r="G51" s="29">
        <f>-F51*(MarketingPct+CommissionPct+SalesLegalPct)</f>
        <v/>
      </c>
      <c r="H51" s="29">
        <f>SUM(C51:G51)</f>
        <v/>
      </c>
      <c r="I51" s="29">
        <f>I50+H51</f>
        <v/>
      </c>
    </row>
    <row r="52">
      <c r="A52" s="30" t="n">
        <v>47</v>
      </c>
      <c r="B52" s="31">
        <f>IF(A52=0,"קרקע",IF(A52&lt;=PlanMonths,"תכנון",IF(A52&lt;=PlanMonths+BuildMonths,"בנייה",IF(A52&lt;=TotalMonths,"מכירות",""))))</f>
        <v/>
      </c>
      <c r="C52" s="32">
        <f>IF(A52=0,-LandTotal,0)</f>
        <v/>
      </c>
      <c r="D52" s="32">
        <f>IF(AND(A52&gt;=1,A52&lt;=PlanMonths),-Soft/PlanMonths,0)</f>
        <v/>
      </c>
      <c r="E52" s="32">
        <f>IF(AND(A52&gt;PlanMonths,A52&lt;=PlanMonths+BuildMonths),-(Hard+Cont+OverheadAmt)/BuildMonths,0)</f>
        <v/>
      </c>
      <c r="F52" s="32">
        <f>IF(AND(A52&gt;PlanMonths,A52&lt;=PlanMonths+BuildMonths),Revenue*PresalePct/BuildMonths,IF(AND(A52&gt;PlanMonths+BuildMonths,A52&lt;=TotalMonths),Revenue*(1-PresalePct)/MAX(1,SellMonths),0))</f>
        <v/>
      </c>
      <c r="G52" s="32">
        <f>-F52*(MarketingPct+CommissionPct+SalesLegalPct)</f>
        <v/>
      </c>
      <c r="H52" s="32">
        <f>SUM(C52:G52)</f>
        <v/>
      </c>
      <c r="I52" s="32">
        <f>I51+H52</f>
        <v/>
      </c>
    </row>
    <row r="53">
      <c r="A53" s="27" t="n">
        <v>48</v>
      </c>
      <c r="B53" s="28">
        <f>IF(A53=0,"קרקע",IF(A53&lt;=PlanMonths,"תכנון",IF(A53&lt;=PlanMonths+BuildMonths,"בנייה",IF(A53&lt;=TotalMonths,"מכירות",""))))</f>
        <v/>
      </c>
      <c r="C53" s="29">
        <f>IF(A53=0,-LandTotal,0)</f>
        <v/>
      </c>
      <c r="D53" s="29">
        <f>IF(AND(A53&gt;=1,A53&lt;=PlanMonths),-Soft/PlanMonths,0)</f>
        <v/>
      </c>
      <c r="E53" s="29">
        <f>IF(AND(A53&gt;PlanMonths,A53&lt;=PlanMonths+BuildMonths),-(Hard+Cont+OverheadAmt)/BuildMonths,0)</f>
        <v/>
      </c>
      <c r="F53" s="29">
        <f>IF(AND(A53&gt;PlanMonths,A53&lt;=PlanMonths+BuildMonths),Revenue*PresalePct/BuildMonths,IF(AND(A53&gt;PlanMonths+BuildMonths,A53&lt;=TotalMonths),Revenue*(1-PresalePct)/MAX(1,SellMonths),0))</f>
        <v/>
      </c>
      <c r="G53" s="29">
        <f>-F53*(MarketingPct+CommissionPct+SalesLegalPct)</f>
        <v/>
      </c>
      <c r="H53" s="29">
        <f>SUM(C53:G53)</f>
        <v/>
      </c>
      <c r="I53" s="29">
        <f>I52+H53</f>
        <v/>
      </c>
    </row>
    <row r="54">
      <c r="A54" s="30" t="n">
        <v>49</v>
      </c>
      <c r="B54" s="31">
        <f>IF(A54=0,"קרקע",IF(A54&lt;=PlanMonths,"תכנון",IF(A54&lt;=PlanMonths+BuildMonths,"בנייה",IF(A54&lt;=TotalMonths,"מכירות",""))))</f>
        <v/>
      </c>
      <c r="C54" s="32">
        <f>IF(A54=0,-LandTotal,0)</f>
        <v/>
      </c>
      <c r="D54" s="32">
        <f>IF(AND(A54&gt;=1,A54&lt;=PlanMonths),-Soft/PlanMonths,0)</f>
        <v/>
      </c>
      <c r="E54" s="32">
        <f>IF(AND(A54&gt;PlanMonths,A54&lt;=PlanMonths+BuildMonths),-(Hard+Cont+OverheadAmt)/BuildMonths,0)</f>
        <v/>
      </c>
      <c r="F54" s="32">
        <f>IF(AND(A54&gt;PlanMonths,A54&lt;=PlanMonths+BuildMonths),Revenue*PresalePct/BuildMonths,IF(AND(A54&gt;PlanMonths+BuildMonths,A54&lt;=TotalMonths),Revenue*(1-PresalePct)/MAX(1,SellMonths),0))</f>
        <v/>
      </c>
      <c r="G54" s="32">
        <f>-F54*(MarketingPct+CommissionPct+SalesLegalPct)</f>
        <v/>
      </c>
      <c r="H54" s="32">
        <f>SUM(C54:G54)</f>
        <v/>
      </c>
      <c r="I54" s="32">
        <f>I53+H54</f>
        <v/>
      </c>
    </row>
    <row r="55">
      <c r="A55" s="27" t="n">
        <v>50</v>
      </c>
      <c r="B55" s="28">
        <f>IF(A55=0,"קרקע",IF(A55&lt;=PlanMonths,"תכנון",IF(A55&lt;=PlanMonths+BuildMonths,"בנייה",IF(A55&lt;=TotalMonths,"מכירות",""))))</f>
        <v/>
      </c>
      <c r="C55" s="29">
        <f>IF(A55=0,-LandTotal,0)</f>
        <v/>
      </c>
      <c r="D55" s="29">
        <f>IF(AND(A55&gt;=1,A55&lt;=PlanMonths),-Soft/PlanMonths,0)</f>
        <v/>
      </c>
      <c r="E55" s="29">
        <f>IF(AND(A55&gt;PlanMonths,A55&lt;=PlanMonths+BuildMonths),-(Hard+Cont+OverheadAmt)/BuildMonths,0)</f>
        <v/>
      </c>
      <c r="F55" s="29">
        <f>IF(AND(A55&gt;PlanMonths,A55&lt;=PlanMonths+BuildMonths),Revenue*PresalePct/BuildMonths,IF(AND(A55&gt;PlanMonths+BuildMonths,A55&lt;=TotalMonths),Revenue*(1-PresalePct)/MAX(1,SellMonths),0))</f>
        <v/>
      </c>
      <c r="G55" s="29">
        <f>-F55*(MarketingPct+CommissionPct+SalesLegalPct)</f>
        <v/>
      </c>
      <c r="H55" s="29">
        <f>SUM(C55:G55)</f>
        <v/>
      </c>
      <c r="I55" s="29">
        <f>I54+H55</f>
        <v/>
      </c>
    </row>
    <row r="56">
      <c r="A56" s="30" t="n">
        <v>51</v>
      </c>
      <c r="B56" s="31">
        <f>IF(A56=0,"קרקע",IF(A56&lt;=PlanMonths,"תכנון",IF(A56&lt;=PlanMonths+BuildMonths,"בנייה",IF(A56&lt;=TotalMonths,"מכירות",""))))</f>
        <v/>
      </c>
      <c r="C56" s="32">
        <f>IF(A56=0,-LandTotal,0)</f>
        <v/>
      </c>
      <c r="D56" s="32">
        <f>IF(AND(A56&gt;=1,A56&lt;=PlanMonths),-Soft/PlanMonths,0)</f>
        <v/>
      </c>
      <c r="E56" s="32">
        <f>IF(AND(A56&gt;PlanMonths,A56&lt;=PlanMonths+BuildMonths),-(Hard+Cont+OverheadAmt)/BuildMonths,0)</f>
        <v/>
      </c>
      <c r="F56" s="32">
        <f>IF(AND(A56&gt;PlanMonths,A56&lt;=PlanMonths+BuildMonths),Revenue*PresalePct/BuildMonths,IF(AND(A56&gt;PlanMonths+BuildMonths,A56&lt;=TotalMonths),Revenue*(1-PresalePct)/MAX(1,SellMonths),0))</f>
        <v/>
      </c>
      <c r="G56" s="32">
        <f>-F56*(MarketingPct+CommissionPct+SalesLegalPct)</f>
        <v/>
      </c>
      <c r="H56" s="32">
        <f>SUM(C56:G56)</f>
        <v/>
      </c>
      <c r="I56" s="32">
        <f>I55+H56</f>
        <v/>
      </c>
    </row>
    <row r="57">
      <c r="A57" s="27" t="n">
        <v>52</v>
      </c>
      <c r="B57" s="28">
        <f>IF(A57=0,"קרקע",IF(A57&lt;=PlanMonths,"תכנון",IF(A57&lt;=PlanMonths+BuildMonths,"בנייה",IF(A57&lt;=TotalMonths,"מכירות",""))))</f>
        <v/>
      </c>
      <c r="C57" s="29">
        <f>IF(A57=0,-LandTotal,0)</f>
        <v/>
      </c>
      <c r="D57" s="29">
        <f>IF(AND(A57&gt;=1,A57&lt;=PlanMonths),-Soft/PlanMonths,0)</f>
        <v/>
      </c>
      <c r="E57" s="29">
        <f>IF(AND(A57&gt;PlanMonths,A57&lt;=PlanMonths+BuildMonths),-(Hard+Cont+OverheadAmt)/BuildMonths,0)</f>
        <v/>
      </c>
      <c r="F57" s="29">
        <f>IF(AND(A57&gt;PlanMonths,A57&lt;=PlanMonths+BuildMonths),Revenue*PresalePct/BuildMonths,IF(AND(A57&gt;PlanMonths+BuildMonths,A57&lt;=TotalMonths),Revenue*(1-PresalePct)/MAX(1,SellMonths),0))</f>
        <v/>
      </c>
      <c r="G57" s="29">
        <f>-F57*(MarketingPct+CommissionPct+SalesLegalPct)</f>
        <v/>
      </c>
      <c r="H57" s="29">
        <f>SUM(C57:G57)</f>
        <v/>
      </c>
      <c r="I57" s="29">
        <f>I56+H57</f>
        <v/>
      </c>
    </row>
    <row r="58">
      <c r="A58" s="30" t="n">
        <v>53</v>
      </c>
      <c r="B58" s="31">
        <f>IF(A58=0,"קרקע",IF(A58&lt;=PlanMonths,"תכנון",IF(A58&lt;=PlanMonths+BuildMonths,"בנייה",IF(A58&lt;=TotalMonths,"מכירות",""))))</f>
        <v/>
      </c>
      <c r="C58" s="32">
        <f>IF(A58=0,-LandTotal,0)</f>
        <v/>
      </c>
      <c r="D58" s="32">
        <f>IF(AND(A58&gt;=1,A58&lt;=PlanMonths),-Soft/PlanMonths,0)</f>
        <v/>
      </c>
      <c r="E58" s="32">
        <f>IF(AND(A58&gt;PlanMonths,A58&lt;=PlanMonths+BuildMonths),-(Hard+Cont+OverheadAmt)/BuildMonths,0)</f>
        <v/>
      </c>
      <c r="F58" s="32">
        <f>IF(AND(A58&gt;PlanMonths,A58&lt;=PlanMonths+BuildMonths),Revenue*PresalePct/BuildMonths,IF(AND(A58&gt;PlanMonths+BuildMonths,A58&lt;=TotalMonths),Revenue*(1-PresalePct)/MAX(1,SellMonths),0))</f>
        <v/>
      </c>
      <c r="G58" s="32">
        <f>-F58*(MarketingPct+CommissionPct+SalesLegalPct)</f>
        <v/>
      </c>
      <c r="H58" s="32">
        <f>SUM(C58:G58)</f>
        <v/>
      </c>
      <c r="I58" s="32">
        <f>I57+H58</f>
        <v/>
      </c>
    </row>
    <row r="59">
      <c r="A59" s="27" t="n">
        <v>54</v>
      </c>
      <c r="B59" s="28">
        <f>IF(A59=0,"קרקע",IF(A59&lt;=PlanMonths,"תכנון",IF(A59&lt;=PlanMonths+BuildMonths,"בנייה",IF(A59&lt;=TotalMonths,"מכירות",""))))</f>
        <v/>
      </c>
      <c r="C59" s="29">
        <f>IF(A59=0,-LandTotal,0)</f>
        <v/>
      </c>
      <c r="D59" s="29">
        <f>IF(AND(A59&gt;=1,A59&lt;=PlanMonths),-Soft/PlanMonths,0)</f>
        <v/>
      </c>
      <c r="E59" s="29">
        <f>IF(AND(A59&gt;PlanMonths,A59&lt;=PlanMonths+BuildMonths),-(Hard+Cont+OverheadAmt)/BuildMonths,0)</f>
        <v/>
      </c>
      <c r="F59" s="29">
        <f>IF(AND(A59&gt;PlanMonths,A59&lt;=PlanMonths+BuildMonths),Revenue*PresalePct/BuildMonths,IF(AND(A59&gt;PlanMonths+BuildMonths,A59&lt;=TotalMonths),Revenue*(1-PresalePct)/MAX(1,SellMonths),0))</f>
        <v/>
      </c>
      <c r="G59" s="29">
        <f>-F59*(MarketingPct+CommissionPct+SalesLegalPct)</f>
        <v/>
      </c>
      <c r="H59" s="29">
        <f>SUM(C59:G59)</f>
        <v/>
      </c>
      <c r="I59" s="29">
        <f>I58+H59</f>
        <v/>
      </c>
    </row>
    <row r="60">
      <c r="A60" s="30" t="n">
        <v>55</v>
      </c>
      <c r="B60" s="31">
        <f>IF(A60=0,"קרקע",IF(A60&lt;=PlanMonths,"תכנון",IF(A60&lt;=PlanMonths+BuildMonths,"בנייה",IF(A60&lt;=TotalMonths,"מכירות",""))))</f>
        <v/>
      </c>
      <c r="C60" s="32">
        <f>IF(A60=0,-LandTotal,0)</f>
        <v/>
      </c>
      <c r="D60" s="32">
        <f>IF(AND(A60&gt;=1,A60&lt;=PlanMonths),-Soft/PlanMonths,0)</f>
        <v/>
      </c>
      <c r="E60" s="32">
        <f>IF(AND(A60&gt;PlanMonths,A60&lt;=PlanMonths+BuildMonths),-(Hard+Cont+OverheadAmt)/BuildMonths,0)</f>
        <v/>
      </c>
      <c r="F60" s="32">
        <f>IF(AND(A60&gt;PlanMonths,A60&lt;=PlanMonths+BuildMonths),Revenue*PresalePct/BuildMonths,IF(AND(A60&gt;PlanMonths+BuildMonths,A60&lt;=TotalMonths),Revenue*(1-PresalePct)/MAX(1,SellMonths),0))</f>
        <v/>
      </c>
      <c r="G60" s="32">
        <f>-F60*(MarketingPct+CommissionPct+SalesLegalPct)</f>
        <v/>
      </c>
      <c r="H60" s="32">
        <f>SUM(C60:G60)</f>
        <v/>
      </c>
      <c r="I60" s="32">
        <f>I59+H60</f>
        <v/>
      </c>
    </row>
    <row r="61">
      <c r="A61" s="27" t="n">
        <v>56</v>
      </c>
      <c r="B61" s="28">
        <f>IF(A61=0,"קרקע",IF(A61&lt;=PlanMonths,"תכנון",IF(A61&lt;=PlanMonths+BuildMonths,"בנייה",IF(A61&lt;=TotalMonths,"מכירות",""))))</f>
        <v/>
      </c>
      <c r="C61" s="29">
        <f>IF(A61=0,-LandTotal,0)</f>
        <v/>
      </c>
      <c r="D61" s="29">
        <f>IF(AND(A61&gt;=1,A61&lt;=PlanMonths),-Soft/PlanMonths,0)</f>
        <v/>
      </c>
      <c r="E61" s="29">
        <f>IF(AND(A61&gt;PlanMonths,A61&lt;=PlanMonths+BuildMonths),-(Hard+Cont+OverheadAmt)/BuildMonths,0)</f>
        <v/>
      </c>
      <c r="F61" s="29">
        <f>IF(AND(A61&gt;PlanMonths,A61&lt;=PlanMonths+BuildMonths),Revenue*PresalePct/BuildMonths,IF(AND(A61&gt;PlanMonths+BuildMonths,A61&lt;=TotalMonths),Revenue*(1-PresalePct)/MAX(1,SellMonths),0))</f>
        <v/>
      </c>
      <c r="G61" s="29">
        <f>-F61*(MarketingPct+CommissionPct+SalesLegalPct)</f>
        <v/>
      </c>
      <c r="H61" s="29">
        <f>SUM(C61:G61)</f>
        <v/>
      </c>
      <c r="I61" s="29">
        <f>I60+H61</f>
        <v/>
      </c>
    </row>
    <row r="62">
      <c r="A62" s="30" t="n">
        <v>57</v>
      </c>
      <c r="B62" s="31">
        <f>IF(A62=0,"קרקע",IF(A62&lt;=PlanMonths,"תכנון",IF(A62&lt;=PlanMonths+BuildMonths,"בנייה",IF(A62&lt;=TotalMonths,"מכירות",""))))</f>
        <v/>
      </c>
      <c r="C62" s="32">
        <f>IF(A62=0,-LandTotal,0)</f>
        <v/>
      </c>
      <c r="D62" s="32">
        <f>IF(AND(A62&gt;=1,A62&lt;=PlanMonths),-Soft/PlanMonths,0)</f>
        <v/>
      </c>
      <c r="E62" s="32">
        <f>IF(AND(A62&gt;PlanMonths,A62&lt;=PlanMonths+BuildMonths),-(Hard+Cont+OverheadAmt)/BuildMonths,0)</f>
        <v/>
      </c>
      <c r="F62" s="32">
        <f>IF(AND(A62&gt;PlanMonths,A62&lt;=PlanMonths+BuildMonths),Revenue*PresalePct/BuildMonths,IF(AND(A62&gt;PlanMonths+BuildMonths,A62&lt;=TotalMonths),Revenue*(1-PresalePct)/MAX(1,SellMonths),0))</f>
        <v/>
      </c>
      <c r="G62" s="32">
        <f>-F62*(MarketingPct+CommissionPct+SalesLegalPct)</f>
        <v/>
      </c>
      <c r="H62" s="32">
        <f>SUM(C62:G62)</f>
        <v/>
      </c>
      <c r="I62" s="32">
        <f>I61+H62</f>
        <v/>
      </c>
    </row>
    <row r="63">
      <c r="A63" s="27" t="n">
        <v>58</v>
      </c>
      <c r="B63" s="28">
        <f>IF(A63=0,"קרקע",IF(A63&lt;=PlanMonths,"תכנון",IF(A63&lt;=PlanMonths+BuildMonths,"בנייה",IF(A63&lt;=TotalMonths,"מכירות",""))))</f>
        <v/>
      </c>
      <c r="C63" s="29">
        <f>IF(A63=0,-LandTotal,0)</f>
        <v/>
      </c>
      <c r="D63" s="29">
        <f>IF(AND(A63&gt;=1,A63&lt;=PlanMonths),-Soft/PlanMonths,0)</f>
        <v/>
      </c>
      <c r="E63" s="29">
        <f>IF(AND(A63&gt;PlanMonths,A63&lt;=PlanMonths+BuildMonths),-(Hard+Cont+OverheadAmt)/BuildMonths,0)</f>
        <v/>
      </c>
      <c r="F63" s="29">
        <f>IF(AND(A63&gt;PlanMonths,A63&lt;=PlanMonths+BuildMonths),Revenue*PresalePct/BuildMonths,IF(AND(A63&gt;PlanMonths+BuildMonths,A63&lt;=TotalMonths),Revenue*(1-PresalePct)/MAX(1,SellMonths),0))</f>
        <v/>
      </c>
      <c r="G63" s="29">
        <f>-F63*(MarketingPct+CommissionPct+SalesLegalPct)</f>
        <v/>
      </c>
      <c r="H63" s="29">
        <f>SUM(C63:G63)</f>
        <v/>
      </c>
      <c r="I63" s="29">
        <f>I62+H63</f>
        <v/>
      </c>
    </row>
    <row r="64">
      <c r="A64" s="30" t="n">
        <v>59</v>
      </c>
      <c r="B64" s="31">
        <f>IF(A64=0,"קרקע",IF(A64&lt;=PlanMonths,"תכנון",IF(A64&lt;=PlanMonths+BuildMonths,"בנייה",IF(A64&lt;=TotalMonths,"מכירות",""))))</f>
        <v/>
      </c>
      <c r="C64" s="32">
        <f>IF(A64=0,-LandTotal,0)</f>
        <v/>
      </c>
      <c r="D64" s="32">
        <f>IF(AND(A64&gt;=1,A64&lt;=PlanMonths),-Soft/PlanMonths,0)</f>
        <v/>
      </c>
      <c r="E64" s="32">
        <f>IF(AND(A64&gt;PlanMonths,A64&lt;=PlanMonths+BuildMonths),-(Hard+Cont+OverheadAmt)/BuildMonths,0)</f>
        <v/>
      </c>
      <c r="F64" s="32">
        <f>IF(AND(A64&gt;PlanMonths,A64&lt;=PlanMonths+BuildMonths),Revenue*PresalePct/BuildMonths,IF(AND(A64&gt;PlanMonths+BuildMonths,A64&lt;=TotalMonths),Revenue*(1-PresalePct)/MAX(1,SellMonths),0))</f>
        <v/>
      </c>
      <c r="G64" s="32">
        <f>-F64*(MarketingPct+CommissionPct+SalesLegalPct)</f>
        <v/>
      </c>
      <c r="H64" s="32">
        <f>SUM(C64:G64)</f>
        <v/>
      </c>
      <c r="I64" s="32">
        <f>I63+H64</f>
        <v/>
      </c>
    </row>
    <row r="65">
      <c r="A65" s="27" t="n">
        <v>60</v>
      </c>
      <c r="B65" s="28">
        <f>IF(A65=0,"קרקע",IF(A65&lt;=PlanMonths,"תכנון",IF(A65&lt;=PlanMonths+BuildMonths,"בנייה",IF(A65&lt;=TotalMonths,"מכירות",""))))</f>
        <v/>
      </c>
      <c r="C65" s="29">
        <f>IF(A65=0,-LandTotal,0)</f>
        <v/>
      </c>
      <c r="D65" s="29">
        <f>IF(AND(A65&gt;=1,A65&lt;=PlanMonths),-Soft/PlanMonths,0)</f>
        <v/>
      </c>
      <c r="E65" s="29">
        <f>IF(AND(A65&gt;PlanMonths,A65&lt;=PlanMonths+BuildMonths),-(Hard+Cont+OverheadAmt)/BuildMonths,0)</f>
        <v/>
      </c>
      <c r="F65" s="29">
        <f>IF(AND(A65&gt;PlanMonths,A65&lt;=PlanMonths+BuildMonths),Revenue*PresalePct/BuildMonths,IF(AND(A65&gt;PlanMonths+BuildMonths,A65&lt;=TotalMonths),Revenue*(1-PresalePct)/MAX(1,SellMonths),0))</f>
        <v/>
      </c>
      <c r="G65" s="29">
        <f>-F65*(MarketingPct+CommissionPct+SalesLegalPct)</f>
        <v/>
      </c>
      <c r="H65" s="29">
        <f>SUM(C65:G65)</f>
        <v/>
      </c>
      <c r="I65" s="29">
        <f>I64+H65</f>
        <v/>
      </c>
    </row>
  </sheetData>
  <mergeCells count="1">
    <mergeCell ref="A2:H2"/>
  </mergeCells>
  <pageMargins left="0.75" right="0.75" top="1" bottom="1" header="0.5" footer="0.5"/>
  <pageSetup orientation="landscape" fitToWidth="1"/>
</worksheet>
</file>

<file path=xl/worksheets/sheet6.xml><?xml version="1.0" encoding="utf-8"?>
<worksheet xmlns="http://schemas.openxmlformats.org/spreadsheetml/2006/main">
  <sheetPr>
    <tabColor rgb="00002FA7"/>
    <outlinePr summaryBelow="1" summaryRight="1"/>
    <pageSetUpPr fitToPage="1"/>
  </sheetPr>
  <dimension ref="A1:G12"/>
  <sheetViews>
    <sheetView showGridLines="0" rightToLeft="1" workbookViewId="0">
      <selection activeCell="A1" sqref="A1"/>
    </sheetView>
  </sheetViews>
  <sheetFormatPr baseColWidth="8" defaultRowHeight="15"/>
  <cols>
    <col width="26"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רגישות: מרווח על עלות</t>
        </is>
      </c>
    </row>
    <row r="2" ht="36" customHeight="1">
      <c r="A2" s="5" t="inlineStr">
        <is>
          <t>השורות = שינוי במחיר המכירה, העמודות = שינוי בעלות הבנייה. התא המודגש = התרחיש שלכם. קירוב: המימון והתקורה משתנים יחד עם העלויות.</t>
        </is>
      </c>
    </row>
    <row r="4" ht="24" customHeight="1">
      <c r="A4" s="3" t="inlineStr">
        <is>
          <t>מרווח על עלות</t>
        </is>
      </c>
      <c r="B4" s="7" t="n"/>
      <c r="C4" s="7" t="n"/>
      <c r="D4" s="7" t="n"/>
      <c r="E4" s="7" t="n"/>
      <c r="F4" s="7" t="n"/>
      <c r="G4" s="7" t="n"/>
    </row>
    <row r="5">
      <c r="A5" s="19" t="inlineStr">
        <is>
          <t>מחיר מכירה ↓ / עלות בנייה →</t>
        </is>
      </c>
      <c r="B5" s="33" t="n">
        <v>-0.1</v>
      </c>
      <c r="C5" s="33" t="n">
        <v>0</v>
      </c>
      <c r="D5" s="33" t="n">
        <v>0.1</v>
      </c>
      <c r="E5" s="33" t="n">
        <v>0.2</v>
      </c>
      <c r="F5" s="33" t="n">
        <v>0.3</v>
      </c>
    </row>
    <row r="6">
      <c r="A6" s="33" t="n">
        <v>-0.2</v>
      </c>
      <c r="B6" s="34">
        <f>((Revenue*(1+$A6))-(TDC+((Hard+Soft-Permits+Cont)*B$5)*(1+Overhead)*(1+(FinCost/(CostExFin+OverheadAmt)))+Revenue*$A6*(MarketingPct+CommissionPct+SalesLegalPct)))/(TDC+((Hard+Soft-Permits+Cont)*B$5)*(1+Overhead)*(1+(FinCost/(CostExFin+OverheadAmt)))+Revenue*$A6*(MarketingPct+CommissionPct+SalesLegalPct))</f>
        <v/>
      </c>
      <c r="C6" s="34">
        <f>((Revenue*(1+$A6))-(TDC+((Hard+Soft-Permits+Cont)*C$5)*(1+Overhead)*(1+(FinCost/(CostExFin+OverheadAmt)))+Revenue*$A6*(MarketingPct+CommissionPct+SalesLegalPct)))/(TDC+((Hard+Soft-Permits+Cont)*C$5)*(1+Overhead)*(1+(FinCost/(CostExFin+OverheadAmt)))+Revenue*$A6*(MarketingPct+CommissionPct+SalesLegalPct))</f>
        <v/>
      </c>
      <c r="D6" s="34">
        <f>((Revenue*(1+$A6))-(TDC+((Hard+Soft-Permits+Cont)*D$5)*(1+Overhead)*(1+(FinCost/(CostExFin+OverheadAmt)))+Revenue*$A6*(MarketingPct+CommissionPct+SalesLegalPct)))/(TDC+((Hard+Soft-Permits+Cont)*D$5)*(1+Overhead)*(1+(FinCost/(CostExFin+OverheadAmt)))+Revenue*$A6*(MarketingPct+CommissionPct+SalesLegalPct))</f>
        <v/>
      </c>
      <c r="E6" s="34">
        <f>((Revenue*(1+$A6))-(TDC+((Hard+Soft-Permits+Cont)*E$5)*(1+Overhead)*(1+(FinCost/(CostExFin+OverheadAmt)))+Revenue*$A6*(MarketingPct+CommissionPct+SalesLegalPct)))/(TDC+((Hard+Soft-Permits+Cont)*E$5)*(1+Overhead)*(1+(FinCost/(CostExFin+OverheadAmt)))+Revenue*$A6*(MarketingPct+CommissionPct+SalesLegalPct))</f>
        <v/>
      </c>
      <c r="F6" s="34">
        <f>((Revenue*(1+$A6))-(TDC+((Hard+Soft-Permits+Cont)*F$5)*(1+Overhead)*(1+(FinCost/(CostExFin+OverheadAmt)))+Revenue*$A6*(MarketingPct+CommissionPct+SalesLegalPct)))/(TDC+((Hard+Soft-Permits+Cont)*F$5)*(1+Overhead)*(1+(FinCost/(CostExFin+OverheadAmt)))+Revenue*$A6*(MarketingPct+CommissionPct+SalesLegalPct))</f>
        <v/>
      </c>
    </row>
    <row r="7">
      <c r="A7" s="33" t="n">
        <v>-0.1</v>
      </c>
      <c r="B7" s="34">
        <f>((Revenue*(1+$A7))-(TDC+((Hard+Soft-Permits+Cont)*B$5)*(1+Overhead)*(1+(FinCost/(CostExFin+OverheadAmt)))+Revenue*$A7*(MarketingPct+CommissionPct+SalesLegalPct)))/(TDC+((Hard+Soft-Permits+Cont)*B$5)*(1+Overhead)*(1+(FinCost/(CostExFin+OverheadAmt)))+Revenue*$A7*(MarketingPct+CommissionPct+SalesLegalPct))</f>
        <v/>
      </c>
      <c r="C7" s="34">
        <f>((Revenue*(1+$A7))-(TDC+((Hard+Soft-Permits+Cont)*C$5)*(1+Overhead)*(1+(FinCost/(CostExFin+OverheadAmt)))+Revenue*$A7*(MarketingPct+CommissionPct+SalesLegalPct)))/(TDC+((Hard+Soft-Permits+Cont)*C$5)*(1+Overhead)*(1+(FinCost/(CostExFin+OverheadAmt)))+Revenue*$A7*(MarketingPct+CommissionPct+SalesLegalPct))</f>
        <v/>
      </c>
      <c r="D7" s="34">
        <f>((Revenue*(1+$A7))-(TDC+((Hard+Soft-Permits+Cont)*D$5)*(1+Overhead)*(1+(FinCost/(CostExFin+OverheadAmt)))+Revenue*$A7*(MarketingPct+CommissionPct+SalesLegalPct)))/(TDC+((Hard+Soft-Permits+Cont)*D$5)*(1+Overhead)*(1+(FinCost/(CostExFin+OverheadAmt)))+Revenue*$A7*(MarketingPct+CommissionPct+SalesLegalPct))</f>
        <v/>
      </c>
      <c r="E7" s="34">
        <f>((Revenue*(1+$A7))-(TDC+((Hard+Soft-Permits+Cont)*E$5)*(1+Overhead)*(1+(FinCost/(CostExFin+OverheadAmt)))+Revenue*$A7*(MarketingPct+CommissionPct+SalesLegalPct)))/(TDC+((Hard+Soft-Permits+Cont)*E$5)*(1+Overhead)*(1+(FinCost/(CostExFin+OverheadAmt)))+Revenue*$A7*(MarketingPct+CommissionPct+SalesLegalPct))</f>
        <v/>
      </c>
      <c r="F7" s="34">
        <f>((Revenue*(1+$A7))-(TDC+((Hard+Soft-Permits+Cont)*F$5)*(1+Overhead)*(1+(FinCost/(CostExFin+OverheadAmt)))+Revenue*$A7*(MarketingPct+CommissionPct+SalesLegalPct)))/(TDC+((Hard+Soft-Permits+Cont)*F$5)*(1+Overhead)*(1+(FinCost/(CostExFin+OverheadAmt)))+Revenue*$A7*(MarketingPct+CommissionPct+SalesLegalPct))</f>
        <v/>
      </c>
    </row>
    <row r="8">
      <c r="A8" s="33" t="n">
        <v>0</v>
      </c>
      <c r="B8" s="34">
        <f>((Revenue*(1+$A8))-(TDC+((Hard+Soft-Permits+Cont)*B$5)*(1+Overhead)*(1+(FinCost/(CostExFin+OverheadAmt)))+Revenue*$A8*(MarketingPct+CommissionPct+SalesLegalPct)))/(TDC+((Hard+Soft-Permits+Cont)*B$5)*(1+Overhead)*(1+(FinCost/(CostExFin+OverheadAmt)))+Revenue*$A8*(MarketingPct+CommissionPct+SalesLegalPct))</f>
        <v/>
      </c>
      <c r="C8" s="35">
        <f>((Revenue*(1+$A8))-(TDC+((Hard+Soft-Permits+Cont)*C$5)*(1+Overhead)*(1+(FinCost/(CostExFin+OverheadAmt)))+Revenue*$A8*(MarketingPct+CommissionPct+SalesLegalPct)))/(TDC+((Hard+Soft-Permits+Cont)*C$5)*(1+Overhead)*(1+(FinCost/(CostExFin+OverheadAmt)))+Revenue*$A8*(MarketingPct+CommissionPct+SalesLegalPct))</f>
        <v/>
      </c>
      <c r="D8" s="34">
        <f>((Revenue*(1+$A8))-(TDC+((Hard+Soft-Permits+Cont)*D$5)*(1+Overhead)*(1+(FinCost/(CostExFin+OverheadAmt)))+Revenue*$A8*(MarketingPct+CommissionPct+SalesLegalPct)))/(TDC+((Hard+Soft-Permits+Cont)*D$5)*(1+Overhead)*(1+(FinCost/(CostExFin+OverheadAmt)))+Revenue*$A8*(MarketingPct+CommissionPct+SalesLegalPct))</f>
        <v/>
      </c>
      <c r="E8" s="34">
        <f>((Revenue*(1+$A8))-(TDC+((Hard+Soft-Permits+Cont)*E$5)*(1+Overhead)*(1+(FinCost/(CostExFin+OverheadAmt)))+Revenue*$A8*(MarketingPct+CommissionPct+SalesLegalPct)))/(TDC+((Hard+Soft-Permits+Cont)*E$5)*(1+Overhead)*(1+(FinCost/(CostExFin+OverheadAmt)))+Revenue*$A8*(MarketingPct+CommissionPct+SalesLegalPct))</f>
        <v/>
      </c>
      <c r="F8" s="34">
        <f>((Revenue*(1+$A8))-(TDC+((Hard+Soft-Permits+Cont)*F$5)*(1+Overhead)*(1+(FinCost/(CostExFin+OverheadAmt)))+Revenue*$A8*(MarketingPct+CommissionPct+SalesLegalPct)))/(TDC+((Hard+Soft-Permits+Cont)*F$5)*(1+Overhead)*(1+(FinCost/(CostExFin+OverheadAmt)))+Revenue*$A8*(MarketingPct+CommissionPct+SalesLegalPct))</f>
        <v/>
      </c>
    </row>
    <row r="9">
      <c r="A9" s="33" t="n">
        <v>0.1</v>
      </c>
      <c r="B9" s="34">
        <f>((Revenue*(1+$A9))-(TDC+((Hard+Soft-Permits+Cont)*B$5)*(1+Overhead)*(1+(FinCost/(CostExFin+OverheadAmt)))+Revenue*$A9*(MarketingPct+CommissionPct+SalesLegalPct)))/(TDC+((Hard+Soft-Permits+Cont)*B$5)*(1+Overhead)*(1+(FinCost/(CostExFin+OverheadAmt)))+Revenue*$A9*(MarketingPct+CommissionPct+SalesLegalPct))</f>
        <v/>
      </c>
      <c r="C9" s="34">
        <f>((Revenue*(1+$A9))-(TDC+((Hard+Soft-Permits+Cont)*C$5)*(1+Overhead)*(1+(FinCost/(CostExFin+OverheadAmt)))+Revenue*$A9*(MarketingPct+CommissionPct+SalesLegalPct)))/(TDC+((Hard+Soft-Permits+Cont)*C$5)*(1+Overhead)*(1+(FinCost/(CostExFin+OverheadAmt)))+Revenue*$A9*(MarketingPct+CommissionPct+SalesLegalPct))</f>
        <v/>
      </c>
      <c r="D9" s="34">
        <f>((Revenue*(1+$A9))-(TDC+((Hard+Soft-Permits+Cont)*D$5)*(1+Overhead)*(1+(FinCost/(CostExFin+OverheadAmt)))+Revenue*$A9*(MarketingPct+CommissionPct+SalesLegalPct)))/(TDC+((Hard+Soft-Permits+Cont)*D$5)*(1+Overhead)*(1+(FinCost/(CostExFin+OverheadAmt)))+Revenue*$A9*(MarketingPct+CommissionPct+SalesLegalPct))</f>
        <v/>
      </c>
      <c r="E9" s="34">
        <f>((Revenue*(1+$A9))-(TDC+((Hard+Soft-Permits+Cont)*E$5)*(1+Overhead)*(1+(FinCost/(CostExFin+OverheadAmt)))+Revenue*$A9*(MarketingPct+CommissionPct+SalesLegalPct)))/(TDC+((Hard+Soft-Permits+Cont)*E$5)*(1+Overhead)*(1+(FinCost/(CostExFin+OverheadAmt)))+Revenue*$A9*(MarketingPct+CommissionPct+SalesLegalPct))</f>
        <v/>
      </c>
      <c r="F9" s="34">
        <f>((Revenue*(1+$A9))-(TDC+((Hard+Soft-Permits+Cont)*F$5)*(1+Overhead)*(1+(FinCost/(CostExFin+OverheadAmt)))+Revenue*$A9*(MarketingPct+CommissionPct+SalesLegalPct)))/(TDC+((Hard+Soft-Permits+Cont)*F$5)*(1+Overhead)*(1+(FinCost/(CostExFin+OverheadAmt)))+Revenue*$A9*(MarketingPct+CommissionPct+SalesLegalPct))</f>
        <v/>
      </c>
    </row>
    <row r="10">
      <c r="A10" s="33" t="n">
        <v>0.2</v>
      </c>
      <c r="B10" s="34">
        <f>((Revenue*(1+$A10))-(TDC+((Hard+Soft-Permits+Cont)*B$5)*(1+Overhead)*(1+(FinCost/(CostExFin+OverheadAmt)))+Revenue*$A10*(MarketingPct+CommissionPct+SalesLegalPct)))/(TDC+((Hard+Soft-Permits+Cont)*B$5)*(1+Overhead)*(1+(FinCost/(CostExFin+OverheadAmt)))+Revenue*$A10*(MarketingPct+CommissionPct+SalesLegalPct))</f>
        <v/>
      </c>
      <c r="C10" s="34">
        <f>((Revenue*(1+$A10))-(TDC+((Hard+Soft-Permits+Cont)*C$5)*(1+Overhead)*(1+(FinCost/(CostExFin+OverheadAmt)))+Revenue*$A10*(MarketingPct+CommissionPct+SalesLegalPct)))/(TDC+((Hard+Soft-Permits+Cont)*C$5)*(1+Overhead)*(1+(FinCost/(CostExFin+OverheadAmt)))+Revenue*$A10*(MarketingPct+CommissionPct+SalesLegalPct))</f>
        <v/>
      </c>
      <c r="D10" s="34">
        <f>((Revenue*(1+$A10))-(TDC+((Hard+Soft-Permits+Cont)*D$5)*(1+Overhead)*(1+(FinCost/(CostExFin+OverheadAmt)))+Revenue*$A10*(MarketingPct+CommissionPct+SalesLegalPct)))/(TDC+((Hard+Soft-Permits+Cont)*D$5)*(1+Overhead)*(1+(FinCost/(CostExFin+OverheadAmt)))+Revenue*$A10*(MarketingPct+CommissionPct+SalesLegalPct))</f>
        <v/>
      </c>
      <c r="E10" s="34">
        <f>((Revenue*(1+$A10))-(TDC+((Hard+Soft-Permits+Cont)*E$5)*(1+Overhead)*(1+(FinCost/(CostExFin+OverheadAmt)))+Revenue*$A10*(MarketingPct+CommissionPct+SalesLegalPct)))/(TDC+((Hard+Soft-Permits+Cont)*E$5)*(1+Overhead)*(1+(FinCost/(CostExFin+OverheadAmt)))+Revenue*$A10*(MarketingPct+CommissionPct+SalesLegalPct))</f>
        <v/>
      </c>
      <c r="F10" s="34">
        <f>((Revenue*(1+$A10))-(TDC+((Hard+Soft-Permits+Cont)*F$5)*(1+Overhead)*(1+(FinCost/(CostExFin+OverheadAmt)))+Revenue*$A10*(MarketingPct+CommissionPct+SalesLegalPct)))/(TDC+((Hard+Soft-Permits+Cont)*F$5)*(1+Overhead)*(1+(FinCost/(CostExFin+OverheadAmt)))+Revenue*$A10*(MarketingPct+CommissionPct+SalesLegalPct))</f>
        <v/>
      </c>
    </row>
    <row r="12" ht="40" customHeight="1">
      <c r="A12" s="5" t="inlineStr">
        <is>
          <t>קריאת הטבלה: צהוב = רווחי אבל מתחת ליעד שלכם, אדום = הפסד. אם התרחיש "מחירים -10% ובנייה +10%" עדיין לא אדום, לפרויקט יש מרווח ביטחון סביר.</t>
        </is>
      </c>
    </row>
  </sheetData>
  <mergeCells count="2">
    <mergeCell ref="A2:G2"/>
    <mergeCell ref="A12:G12"/>
  </mergeCells>
  <conditionalFormatting sqref="B6:F10">
    <cfRule type="expression" priority="1" dxfId="2">
      <formula>B6&lt;0</formula>
    </cfRule>
    <cfRule type="expression" priority="2" dxfId="3">
      <formula>AND(B6&gt;=0,B6&lt;TargetMargin)</formula>
    </cfRule>
  </conditionalFormatting>
  <pageMargins left="0.75" right="0.75" top="1" bottom="1" header="0.5" footer="0.5"/>
  <pageSetup orientation="landscape" fitToWidth="1"/>
</worksheet>
</file>

<file path=xl/worksheets/sheet7.xml><?xml version="1.0" encoding="utf-8"?>
<worksheet xmlns="http://schemas.openxmlformats.org/spreadsheetml/2006/main">
  <sheetPr>
    <tabColor rgb="00002FA7"/>
    <outlinePr summaryBelow="1" summaryRight="1"/>
    <pageSetUpPr fitToPage="1"/>
  </sheetPr>
  <dimension ref="A1:A23"/>
  <sheetViews>
    <sheetView showGridLines="0" rightToLeft="1" workbookViewId="0">
      <selection activeCell="A1" sqref="A1"/>
    </sheetView>
  </sheetViews>
  <sheetFormatPr baseColWidth="8" defaultRowHeight="15"/>
  <cols>
    <col width="100" customWidth="1" min="1" max="1"/>
  </cols>
  <sheetData>
    <row r="1">
      <c r="A1" s="1" t="inlineStr">
        <is>
          <t>מילון מונחים ליזם בשפה פשוטה</t>
        </is>
      </c>
    </row>
    <row r="3">
      <c r="A3" s="4" t="inlineStr">
        <is>
          <t>דוח אפס</t>
        </is>
      </c>
    </row>
    <row r="4" ht="32" customHeight="1">
      <c r="A4" s="2" t="inlineStr">
        <is>
          <t>התחזית הכלכלית של פרויקט לפני שמתחילים: כל ההכנסות, כל העלויות והרווח הצפוי. בנקים דורשים אותו לפני מימון.</t>
        </is>
      </c>
    </row>
    <row r="5">
      <c r="A5" s="4" t="inlineStr">
        <is>
          <t>שטח ברוטו ושטח למכירה</t>
        </is>
      </c>
    </row>
    <row r="6" ht="20" customHeight="1">
      <c r="A6" s="2" t="inlineStr">
        <is>
          <t>ברוטו = כל מה שבונים. למכירה = מה שהדיירים קונים בפועל. ההפרש הוא קירות, מדרגות, לובי וחניונים משותפים.</t>
        </is>
      </c>
    </row>
    <row r="7">
      <c r="A7" s="4" t="inlineStr">
        <is>
          <t>עלויות ישירות ועקיפות</t>
        </is>
      </c>
    </row>
    <row r="8" ht="20" customHeight="1">
      <c r="A8" s="2" t="inlineStr">
        <is>
          <t>ישירות (Hard) = הבנייה עצמה. עקיפות (Soft) = תכנון, היתרים, פיקוח, שיווק, משפטי ומימון.</t>
        </is>
      </c>
    </row>
    <row r="9">
      <c r="A9" s="4" t="inlineStr">
        <is>
          <t>בלת״ם</t>
        </is>
      </c>
    </row>
    <row r="10" ht="20" customHeight="1">
      <c r="A10" s="2" t="inlineStr">
        <is>
          <t>רזרבה לבלתי צפוי. מגינה עליכם מהפתעות בבנייה.</t>
        </is>
      </c>
    </row>
    <row r="11">
      <c r="A11" s="4" t="inlineStr">
        <is>
          <t>מרווח על עלות</t>
        </is>
      </c>
    </row>
    <row r="12" ht="20" customHeight="1">
      <c r="A12" s="2" t="inlineStr">
        <is>
          <t>רווח חלקי עלות הפרויקט. מדד הרווחיות הבסיסי ביזמות.</t>
        </is>
      </c>
    </row>
    <row r="13">
      <c r="A13" s="4" t="inlineStr">
        <is>
          <t>שיא גיוס</t>
        </is>
      </c>
    </row>
    <row r="14" ht="32" customHeight="1">
      <c r="A14" s="2" t="inlineStr">
        <is>
          <t>הכמות הגדולה ביותר של כסף שצריך להיות בפרויקט בו זמנית, לפני שהמכירות מתחילות להחזיר. זה המספר שקובע אם יש לכם מספיק הון ומימון.</t>
        </is>
      </c>
    </row>
    <row r="15">
      <c r="A15" s="4" t="inlineStr">
        <is>
          <t>IRR</t>
        </is>
      </c>
    </row>
    <row r="16" ht="20" customHeight="1">
      <c r="A16" s="2" t="inlineStr">
        <is>
          <t>התשואה השנתית של הפרויקט בהתחשב בתזמון של כל תשלום וכל תקבול. עיכוב של חצי שנה מוריד אותה.</t>
        </is>
      </c>
    </row>
    <row r="17">
      <c r="A17" s="4" t="inlineStr">
        <is>
          <t>ערך קרקע שיורי</t>
        </is>
      </c>
    </row>
    <row r="18" ht="20" customHeight="1">
      <c r="A18" s="2" t="inlineStr">
        <is>
          <t>המחיר המקסימלי לקרקע שעדיין משאיר את הרווח שאתם דורשים. כלי מרכזי במשא ומתן על הקרקע.</t>
        </is>
      </c>
    </row>
    <row r="19">
      <c r="A19" s="4" t="inlineStr">
        <is>
          <t>מכירות מוקדמות (Pre-sale)</t>
        </is>
      </c>
    </row>
    <row r="20" ht="32" customHeight="1">
      <c r="A20" s="2" t="inlineStr">
        <is>
          <t>מכירת דירות לפני סיום הבנייה. מקטינה את הצורך בכסף, אבל בהרבה מדינות כפופה לכללי הגנה על רוכשים (ערבויות, חשבון נאמנות). בדקו מה מותר.</t>
        </is>
      </c>
    </row>
    <row r="21" ht="24" customHeight="1">
      <c r="A21" s="3" t="inlineStr">
        <is>
          <t>מה הכלי לא בודק (וחשוב לבדוק)</t>
        </is>
      </c>
    </row>
    <row r="22" ht="48" customHeight="1">
      <c r="A22" s="2" t="inlineStr">
        <is>
          <t>שהקרקע רשומה כחוק ונקייה משעבודים, שזכויות הבנייה באמת קיימות לפי התוכנית, שיש גישה ותשתיות, ומה מבנה ההתקשרות והמס הנכון (חברה מקומית, שותפות, עסקת קומבינציה). את אלה בודקים עם עורך דין, שמאי ורואה חשבון לפני רכישה.</t>
        </is>
      </c>
    </row>
    <row r="23" ht="48" customHeight="1">
      <c r="A23" s="2" t="inlineStr">
        <is>
          <t>הכלי נועד ללמידה ולבדיקה ראשונית בלבד, ואינו ייעוץ משפטי, מיסויי או השקעתי. כל המספרים בגיליון הם דוגמה שאתם מחליפים בנתונים שלכם. שיעורי מס, עלויות רכישה וכללי מימון שונים ממדינה למדינה ומשתנים מעת לעת, ולכן לפני החלטה בודקים אותם מול עורך דין, רואה חשבון ובנק במדינת היעד ובישראל.</t>
        </is>
      </c>
    </row>
  </sheetData>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2026-10-29T23:47:18Z</dcterms:created>
  <dcterms:modified xsi:type="dcterms:W3CDTF">2026-10-29T23:47:18Z</dcterms:modified>
</cp:coreProperties>
</file>